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990" windowWidth="15480" windowHeight="4050"/>
  </bookViews>
  <sheets>
    <sheet name="Indications pour utiliser l'out" sheetId="7" r:id="rId1"/>
    <sheet name="Quantité bois calcul" sheetId="2" r:id="rId2"/>
    <sheet name="Evapo-BOIS -Coût" sheetId="3" r:id="rId3"/>
    <sheet name="Evapo-HUILE - Coût " sheetId="4" r:id="rId4"/>
    <sheet name="Evapo-Granules de bois- Coût" sheetId="5" r:id="rId5"/>
    <sheet name="Comparaison-Evapo-BHG" sheetId="6" r:id="rId6"/>
    <sheet name="Feuil1" sheetId="8" r:id="rId7"/>
  </sheets>
  <definedNames>
    <definedName name="Z_B1B3F071_B8C9_47B7_86EF_74EBB1C0386E_.wvu.Cols" localSheetId="1" hidden="1">'Quantité bois calcul'!$J:$Q</definedName>
    <definedName name="Z_B1B3F071_B8C9_47B7_86EF_74EBB1C0386E_.wvu.PrintArea" localSheetId="0" hidden="1">'Indications pour utiliser l''out'!$A$1:$J$49</definedName>
    <definedName name="_xlnm.Print_Area" localSheetId="0">'Indications pour utiliser l''out'!$A$1:$J$49</definedName>
  </definedNames>
  <calcPr calcId="144525"/>
  <customWorkbookViews>
    <customWorkbookView name="JHTEST" guid="{B1B3F071-B8C9-47B7-86EF-74EBB1C0386E}" maximized="1" xWindow="1" yWindow="1" windowWidth="1020" windowHeight="560" activeSheetId="7" showFormulaBar="0"/>
    <customWorkbookView name="FADI.ALI - Affichage personnalisé" guid="{BAEC40ED-C971-499C-B06B-CDE98E593E8C}" mergeInterval="0" personalView="1" maximized="1" xWindow="1" yWindow="1" windowWidth="1360" windowHeight="534" activeSheetId="4"/>
  </customWorkbookViews>
</workbook>
</file>

<file path=xl/calcChain.xml><?xml version="1.0" encoding="utf-8"?>
<calcChain xmlns="http://schemas.openxmlformats.org/spreadsheetml/2006/main">
  <c r="F66" i="5" l="1"/>
  <c r="F66" i="4"/>
  <c r="G36" i="5"/>
  <c r="C5" i="4" l="1"/>
  <c r="C5" i="3" l="1"/>
  <c r="C4" i="3"/>
  <c r="B14" i="5"/>
  <c r="G36" i="4"/>
  <c r="H82" i="3"/>
  <c r="H6" i="2"/>
  <c r="H11" i="2"/>
  <c r="G12" i="4" s="1"/>
  <c r="G12" i="5" l="1"/>
  <c r="C12" i="2"/>
  <c r="E41" i="4"/>
  <c r="G11" i="3"/>
  <c r="G11" i="4" s="1"/>
  <c r="H53" i="4" s="1"/>
  <c r="G75" i="4" s="1"/>
  <c r="H39" i="2"/>
  <c r="C10" i="2"/>
  <c r="C21" i="6" s="1"/>
  <c r="C28" i="6" s="1"/>
  <c r="C39" i="6" s="1"/>
  <c r="D57" i="5"/>
  <c r="G21" i="6"/>
  <c r="G28" i="6" s="1"/>
  <c r="G39" i="6" s="1"/>
  <c r="F64" i="5"/>
  <c r="H8" i="3"/>
  <c r="G14" i="4"/>
  <c r="G14" i="5"/>
  <c r="G13" i="5"/>
  <c r="I57" i="5" s="1"/>
  <c r="G13" i="4"/>
  <c r="I57" i="4" s="1"/>
  <c r="B14" i="4"/>
  <c r="B13" i="4"/>
  <c r="G8" i="6"/>
  <c r="B6" i="6"/>
  <c r="B5" i="6"/>
  <c r="G4" i="6"/>
  <c r="B4" i="6"/>
  <c r="C6" i="5"/>
  <c r="C5" i="5"/>
  <c r="H4" i="5"/>
  <c r="C4" i="5"/>
  <c r="C6" i="4"/>
  <c r="H4" i="4"/>
  <c r="C4" i="4"/>
  <c r="G12" i="3"/>
  <c r="I104" i="3" s="1"/>
  <c r="H4" i="3"/>
  <c r="C6" i="3"/>
  <c r="H6" i="3"/>
  <c r="H5" i="2"/>
  <c r="H5" i="3" s="1"/>
  <c r="F22" i="2"/>
  <c r="F114" i="3"/>
  <c r="F49" i="3"/>
  <c r="H93" i="3"/>
  <c r="H39" i="3"/>
  <c r="F65" i="5"/>
  <c r="F61" i="5"/>
  <c r="F60" i="5"/>
  <c r="H30" i="5"/>
  <c r="H29" i="5"/>
  <c r="H28" i="5"/>
  <c r="H26" i="5"/>
  <c r="H25" i="5"/>
  <c r="H24" i="5"/>
  <c r="H22" i="5"/>
  <c r="H21" i="5"/>
  <c r="H20" i="5"/>
  <c r="H19" i="5"/>
  <c r="D57" i="4" l="1"/>
  <c r="C14" i="2"/>
  <c r="B13" i="5"/>
  <c r="G30" i="6"/>
  <c r="G123" i="3"/>
  <c r="G35" i="4"/>
  <c r="H100" i="3"/>
  <c r="H5" i="4"/>
  <c r="B15" i="4" s="1"/>
  <c r="H5" i="5"/>
  <c r="G5" i="6"/>
  <c r="B11" i="5"/>
  <c r="C11" i="2"/>
  <c r="B39" i="2"/>
  <c r="G6" i="6"/>
  <c r="H6" i="4"/>
  <c r="H6" i="5"/>
  <c r="F30" i="6"/>
  <c r="G11" i="5"/>
  <c r="G15" i="5"/>
  <c r="G39" i="5" s="1"/>
  <c r="H31" i="5"/>
  <c r="H62" i="5"/>
  <c r="H67" i="5"/>
  <c r="B15" i="5" l="1"/>
  <c r="H69" i="5"/>
  <c r="H71" i="5" s="1"/>
  <c r="G38" i="5"/>
  <c r="G75" i="5"/>
  <c r="G35" i="5"/>
  <c r="H53" i="5"/>
  <c r="B12" i="5"/>
  <c r="B12" i="4"/>
  <c r="B75" i="5"/>
  <c r="B53" i="5"/>
  <c r="B35" i="5"/>
  <c r="C38" i="4"/>
  <c r="C69" i="5"/>
  <c r="C71" i="5" s="1"/>
  <c r="H43" i="5" l="1"/>
  <c r="H45" i="5" s="1"/>
  <c r="H47" i="5" s="1"/>
  <c r="H76" i="5" s="1"/>
  <c r="C39" i="5"/>
  <c r="C38" i="5"/>
  <c r="C43" i="5" l="1"/>
  <c r="C45" i="5" s="1"/>
  <c r="C47" i="5" s="1"/>
  <c r="H49" i="5"/>
  <c r="H78" i="5"/>
  <c r="C76" i="5" l="1"/>
  <c r="C49" i="5"/>
  <c r="H80" i="5"/>
  <c r="B11" i="4"/>
  <c r="B11" i="3"/>
  <c r="B12" i="3"/>
  <c r="D104" i="3" l="1"/>
  <c r="B53" i="4"/>
  <c r="B75" i="4" s="1"/>
  <c r="B35" i="4"/>
  <c r="B123" i="3"/>
  <c r="B100" i="3"/>
  <c r="C78" i="5"/>
  <c r="C80" i="5"/>
  <c r="C39" i="4"/>
  <c r="B30" i="6" l="1"/>
  <c r="C30" i="6"/>
  <c r="C43" i="4"/>
  <c r="C45" i="4" s="1"/>
  <c r="B32" i="2"/>
  <c r="C47" i="4" l="1"/>
  <c r="F31" i="2"/>
  <c r="F30" i="2"/>
  <c r="F29" i="2"/>
  <c r="F28" i="2"/>
  <c r="F27" i="2"/>
  <c r="F26" i="2"/>
  <c r="F25" i="2"/>
  <c r="F24" i="2"/>
  <c r="F23" i="2"/>
  <c r="G33" i="2" l="1"/>
  <c r="H35" i="2" s="1"/>
  <c r="H37" i="2" s="1"/>
  <c r="C49" i="4"/>
  <c r="B40" i="2"/>
  <c r="B41" i="2"/>
  <c r="H14" i="2"/>
  <c r="H40" i="2" l="1"/>
  <c r="G15" i="4"/>
  <c r="H41" i="2"/>
  <c r="C43" i="2"/>
  <c r="C45" i="2" s="1"/>
  <c r="F65" i="4"/>
  <c r="F64" i="4"/>
  <c r="F113" i="3"/>
  <c r="F112" i="3"/>
  <c r="G39" i="4" l="1"/>
  <c r="G38" i="4"/>
  <c r="H43" i="2"/>
  <c r="H45" i="2" s="1"/>
  <c r="H115" i="3"/>
  <c r="H67" i="4"/>
  <c r="B34" i="6" l="1"/>
  <c r="F34" i="6" s="1"/>
  <c r="C34" i="6"/>
  <c r="G34" i="6" s="1"/>
  <c r="H43" i="4"/>
  <c r="H45" i="4" s="1"/>
  <c r="H47" i="4" s="1"/>
  <c r="H49" i="4" s="1"/>
  <c r="F108" i="3"/>
  <c r="F107" i="3"/>
  <c r="F61" i="4"/>
  <c r="F60" i="4"/>
  <c r="H30" i="4"/>
  <c r="H29" i="4"/>
  <c r="H28" i="4"/>
  <c r="H26" i="4"/>
  <c r="H25" i="4"/>
  <c r="H24" i="4"/>
  <c r="H22" i="4"/>
  <c r="H21" i="4"/>
  <c r="H20" i="4"/>
  <c r="H19" i="4"/>
  <c r="H109" i="3" l="1"/>
  <c r="H62" i="4"/>
  <c r="H31" i="4"/>
  <c r="H69" i="4" l="1"/>
  <c r="H71" i="4" s="1"/>
  <c r="C69" i="4"/>
  <c r="C71" i="4" s="1"/>
  <c r="F32" i="6"/>
  <c r="B32" i="6"/>
  <c r="G32" i="6"/>
  <c r="C32" i="6"/>
  <c r="C117" i="3"/>
  <c r="H117" i="3"/>
  <c r="H20" i="3"/>
  <c r="H70" i="3"/>
  <c r="H31" i="3"/>
  <c r="H30" i="3"/>
  <c r="H29" i="3"/>
  <c r="H27" i="3"/>
  <c r="H26" i="3"/>
  <c r="H25" i="3"/>
  <c r="H17" i="3"/>
  <c r="H18" i="3"/>
  <c r="H19" i="3"/>
  <c r="H21" i="3"/>
  <c r="H22" i="3"/>
  <c r="H23" i="3"/>
  <c r="H16" i="3"/>
  <c r="C76" i="4" l="1"/>
  <c r="C78" i="4" s="1"/>
  <c r="H76" i="4"/>
  <c r="B12" i="6"/>
  <c r="C119" i="3"/>
  <c r="B36" i="6"/>
  <c r="C36" i="6"/>
  <c r="H119" i="3"/>
  <c r="F36" i="6"/>
  <c r="G36" i="6"/>
  <c r="B14" i="6"/>
  <c r="F14" i="6"/>
  <c r="F12" i="6"/>
  <c r="B16" i="6"/>
  <c r="F16" i="6"/>
  <c r="H32" i="3"/>
  <c r="C80" i="4" l="1"/>
  <c r="H78" i="4"/>
  <c r="H80" i="4"/>
  <c r="B18" i="6"/>
  <c r="F18" i="6"/>
  <c r="F50" i="3"/>
  <c r="F62" i="3" l="1"/>
  <c r="F61" i="3"/>
  <c r="F60" i="3"/>
  <c r="F58" i="3"/>
  <c r="F57" i="3"/>
  <c r="F56" i="3"/>
  <c r="F55" i="3"/>
  <c r="H76" i="3"/>
  <c r="H77" i="3"/>
  <c r="H75" i="3"/>
  <c r="H71" i="3"/>
  <c r="H72" i="3"/>
  <c r="H73" i="3"/>
  <c r="F63" i="3" l="1"/>
  <c r="H78" i="3"/>
  <c r="F51" i="3"/>
  <c r="C40" i="3"/>
  <c r="C41" i="3" s="1"/>
  <c r="H80" i="3" l="1"/>
  <c r="H84" i="3" s="1"/>
  <c r="H88" i="3" s="1"/>
  <c r="H95" i="3" s="1"/>
  <c r="H124" i="3" s="1"/>
  <c r="H97" i="3" l="1"/>
  <c r="G25" i="6" s="1"/>
  <c r="C124" i="3"/>
  <c r="C128" i="3" s="1"/>
  <c r="C23" i="6"/>
  <c r="G23" i="6"/>
  <c r="F23" i="6"/>
  <c r="B23" i="6"/>
  <c r="C25" i="6"/>
  <c r="B25" i="6" l="1"/>
  <c r="F25" i="6"/>
  <c r="B45" i="6"/>
  <c r="C45" i="6"/>
  <c r="C126" i="3"/>
  <c r="B41" i="6"/>
  <c r="C41" i="6"/>
  <c r="H128" i="3"/>
  <c r="F41" i="6"/>
  <c r="G41" i="6"/>
  <c r="H126" i="3"/>
  <c r="F43" i="6" l="1"/>
  <c r="G43" i="6"/>
  <c r="B43" i="6"/>
  <c r="C43" i="6"/>
  <c r="F45" i="6"/>
  <c r="G45" i="6"/>
</calcChain>
</file>

<file path=xl/comments1.xml><?xml version="1.0" encoding="utf-8"?>
<comments xmlns="http://schemas.openxmlformats.org/spreadsheetml/2006/main">
  <authors>
    <author>FADI.ALI</author>
  </authors>
  <commentList>
    <comment ref="C4" authorId="0">
      <text>
        <r>
          <rPr>
            <sz val="8"/>
            <color indexed="81"/>
            <rFont val="Tahoma"/>
            <family val="2"/>
          </rPr>
          <t>Insérer le nombre d'entailles</t>
        </r>
      </text>
    </comment>
    <comment ref="H4" authorId="0">
      <text>
        <r>
          <rPr>
            <sz val="8"/>
            <color indexed="81"/>
            <rFont val="Tahoma"/>
            <family val="2"/>
          </rPr>
          <t>Insérer votre production de sirop</t>
        </r>
      </text>
    </comment>
    <comment ref="C5" authorId="0">
      <text>
        <r>
          <rPr>
            <sz val="8"/>
            <color indexed="81"/>
            <rFont val="Tahoma"/>
            <family val="2"/>
          </rPr>
          <t>Insérer le degré brix de la sève</t>
        </r>
      </text>
    </comment>
    <comment ref="C6" authorId="0">
      <text>
        <r>
          <rPr>
            <sz val="8"/>
            <color indexed="81"/>
            <rFont val="Tahoma"/>
            <family val="2"/>
          </rPr>
          <t>Insérer la productivité en sève/entaille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Insérer l'éfficacité énergétique de votre évaporateur</t>
        </r>
      </text>
    </comment>
    <comment ref="H10" authorId="0">
      <text>
        <r>
          <rPr>
            <sz val="8"/>
            <color indexed="81"/>
            <rFont val="Tahoma"/>
            <family val="2"/>
          </rPr>
          <t>Insérer le degré brix de votre concentré</t>
        </r>
      </text>
    </comment>
    <comment ref="H12" authorId="0">
      <text>
        <r>
          <rPr>
            <sz val="8"/>
            <color indexed="81"/>
            <rFont val="Tahoma"/>
            <family val="2"/>
          </rPr>
          <t>Insérer le volume de concentré</t>
        </r>
      </text>
    </comment>
    <comment ref="C13" authorId="0">
      <text>
        <r>
          <rPr>
            <sz val="8"/>
            <color indexed="81"/>
            <rFont val="Tahoma"/>
            <family val="2"/>
          </rPr>
          <t>Insérer la température de la sève à l'évaporateur</t>
        </r>
      </text>
    </comment>
    <comment ref="H13" authorId="0">
      <text>
        <r>
          <rPr>
            <sz val="8"/>
            <color indexed="81"/>
            <rFont val="Tahoma"/>
            <family val="2"/>
          </rPr>
          <t>Insérer la température du concentré à l'évaporateur</t>
        </r>
      </text>
    </comment>
    <comment ref="C18" authorId="0">
      <text>
        <r>
          <rPr>
            <sz val="8"/>
            <color indexed="81"/>
            <rFont val="Tahoma"/>
            <family val="2"/>
          </rPr>
          <t>Insérer l'humidité du bois</t>
        </r>
      </text>
    </comment>
    <comment ref="H18" authorId="0">
      <text>
        <r>
          <rPr>
            <sz val="8"/>
            <color indexed="81"/>
            <rFont val="Tahoma"/>
            <family val="2"/>
          </rPr>
          <t>Insérer le pourcentage du pourriture et carrie</t>
        </r>
      </text>
    </comment>
    <comment ref="B22" authorId="0">
      <text>
        <r>
          <rPr>
            <sz val="8"/>
            <color indexed="81"/>
            <rFont val="Tahoma"/>
            <family val="2"/>
          </rPr>
          <t>Insérer la proportion en pourcentage de chaque type de bois buché</t>
        </r>
      </text>
    </comment>
  </commentList>
</comments>
</file>

<file path=xl/comments2.xml><?xml version="1.0" encoding="utf-8"?>
<comments xmlns="http://schemas.openxmlformats.org/spreadsheetml/2006/main">
  <authors>
    <author>FADI.ALI</author>
    <author>jessica.houde</author>
  </authors>
  <commentList>
    <comment ref="C7" authorId="0">
      <text>
        <r>
          <rPr>
            <sz val="8"/>
            <color indexed="81"/>
            <rFont val="Tahoma"/>
            <family val="2"/>
          </rPr>
          <t>Insérer la valeur correspondante à la productivité de l'évaporateur pour la sève à ce degré Brix selon les données du fournisseur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Insérer la valeur correspondant à la productivité de l'évaporateur avec un concentré selon les données techniques du fournisseur</t>
        </r>
      </text>
    </comment>
    <comment ref="B16" authorId="0">
      <text>
        <r>
          <rPr>
            <sz val="8"/>
            <color indexed="81"/>
            <rFont val="Tahoma"/>
            <charset val="1"/>
          </rPr>
          <t>Insérer le coût d'achat de chaque machine</t>
        </r>
      </text>
    </comment>
    <comment ref="D16" authorId="0">
      <text>
        <r>
          <rPr>
            <sz val="8"/>
            <color indexed="81"/>
            <rFont val="Tahoma"/>
            <charset val="1"/>
          </rPr>
          <t>Insérer l'age moyen de chaque machine en 2013</t>
        </r>
      </text>
    </comment>
    <comment ref="H36" authorId="0">
      <text>
        <r>
          <rPr>
            <sz val="8"/>
            <color indexed="81"/>
            <rFont val="Tahoma"/>
            <charset val="1"/>
          </rPr>
          <t>Insérer le coût d'une corde de bois achetée</t>
        </r>
      </text>
    </comment>
    <comment ref="C37" authorId="0">
      <text>
        <r>
          <rPr>
            <sz val="8"/>
            <color indexed="81"/>
            <rFont val="Tahoma"/>
            <charset val="1"/>
          </rPr>
          <t>Insérer les dimensions de la corde de bois achetée</t>
        </r>
      </text>
    </comment>
    <comment ref="H37" authorId="0">
      <text>
        <r>
          <rPr>
            <sz val="8"/>
            <color indexed="81"/>
            <rFont val="Tahoma"/>
            <charset val="1"/>
          </rPr>
          <t>Insérer le nombre de cordes de bois acheté</t>
        </r>
      </text>
    </comment>
    <comment ref="D46" authorId="0">
      <text>
        <r>
          <rPr>
            <sz val="8"/>
            <color indexed="81"/>
            <rFont val="Tahoma"/>
            <charset val="1"/>
          </rPr>
          <t>Insérer le nombre de corde de bois préparé</t>
        </r>
      </text>
    </comment>
    <comment ref="D49" authorId="1">
      <text>
        <r>
          <rPr>
            <sz val="8"/>
            <color indexed="81"/>
            <rFont val="Tahoma"/>
            <family val="2"/>
          </rPr>
          <t>Insérer les taux horaire du salarié et de l'exploitant</t>
        </r>
      </text>
    </comment>
    <comment ref="B55" authorId="0">
      <text>
        <r>
          <rPr>
            <sz val="8"/>
            <color indexed="81"/>
            <rFont val="Tahoma"/>
            <charset val="1"/>
          </rPr>
          <t>Insérer le nombre d'heure d'utilisation pour la préparation des cordes</t>
        </r>
      </text>
    </comment>
    <comment ref="D55" authorId="0">
      <text>
        <r>
          <rPr>
            <sz val="8"/>
            <color indexed="81"/>
            <rFont val="Tahoma"/>
            <charset val="1"/>
          </rPr>
          <t>Insérer le taux de coût d'utilisation de la machine</t>
        </r>
      </text>
    </comment>
    <comment ref="B70" authorId="0">
      <text>
        <r>
          <rPr>
            <sz val="8"/>
            <color indexed="81"/>
            <rFont val="Tahoma"/>
            <charset val="1"/>
          </rPr>
          <t>Insérer le coût d'utilisation annuelle de la machine</t>
        </r>
      </text>
    </comment>
    <comment ref="D70" authorId="0">
      <text>
        <r>
          <rPr>
            <sz val="8"/>
            <color indexed="81"/>
            <rFont val="Tahoma"/>
            <charset val="1"/>
          </rPr>
          <t>Insérer le coût d'entretien annuel de la machine</t>
        </r>
      </text>
    </comment>
    <comment ref="F70" authorId="0">
      <text>
        <r>
          <rPr>
            <sz val="8"/>
            <color indexed="81"/>
            <rFont val="Tahoma"/>
            <charset val="1"/>
          </rPr>
          <t>Insérer le pourcentage d'utilisation pour la coupe de bois</t>
        </r>
      </text>
    </comment>
    <comment ref="H86" authorId="0">
      <text>
        <r>
          <rPr>
            <sz val="8"/>
            <color indexed="81"/>
            <rFont val="Tahoma"/>
            <charset val="1"/>
          </rPr>
          <t>Insérer le nombre de cordes de bois utilisé pour l'évaporation</t>
        </r>
      </text>
    </comment>
    <comment ref="H90" authorId="0">
      <text>
        <r>
          <rPr>
            <sz val="8"/>
            <color indexed="81"/>
            <rFont val="Tahoma"/>
            <charset val="1"/>
          </rPr>
          <t>Insérer le nombre de corde de bois vendues</t>
        </r>
      </text>
    </comment>
    <comment ref="H91" authorId="0">
      <text>
        <r>
          <rPr>
            <sz val="8"/>
            <color indexed="81"/>
            <rFont val="Tahoma"/>
            <charset val="1"/>
          </rPr>
          <t>Insérer le prix de la corde de bois vendue</t>
        </r>
      </text>
    </comment>
    <comment ref="B102" authorId="0">
      <text>
        <r>
          <rPr>
            <sz val="8"/>
            <color indexed="81"/>
            <rFont val="Tahoma"/>
            <charset val="1"/>
          </rPr>
          <t>Insérer le nombre d'heure de travail du salarié pour l'évaporation</t>
        </r>
      </text>
    </comment>
    <comment ref="D102" authorId="1">
      <text>
        <r>
          <rPr>
            <sz val="8"/>
            <color indexed="81"/>
            <rFont val="Tahoma"/>
            <family val="2"/>
          </rPr>
          <t>Insérer le taux horaire de l'exploitant et du salarié</t>
        </r>
      </text>
    </comment>
    <comment ref="G102" authorId="0">
      <text>
        <r>
          <rPr>
            <sz val="8"/>
            <color indexed="81"/>
            <rFont val="Tahoma"/>
            <charset val="1"/>
          </rPr>
          <t>Insérer le nombre d'heure de travail du salarié pour l'évaporation</t>
        </r>
      </text>
    </comment>
    <comment ref="I102" authorId="1">
      <text>
        <r>
          <rPr>
            <sz val="8"/>
            <color indexed="81"/>
            <rFont val="Tahoma"/>
            <family val="2"/>
          </rPr>
          <t>Insérer le taux horaire de l'exploitant et du salarié</t>
        </r>
      </text>
    </comment>
    <comment ref="B107" authorId="0">
      <text>
        <r>
          <rPr>
            <sz val="8"/>
            <color indexed="81"/>
            <rFont val="Tahoma"/>
            <charset val="1"/>
          </rPr>
          <t>Insérer le nombre d'heure de travail du salarié pour l'entretien de l'évaporateur</t>
        </r>
      </text>
    </comment>
    <comment ref="D107" authorId="1">
      <text>
        <r>
          <rPr>
            <sz val="8"/>
            <color indexed="81"/>
            <rFont val="Tahoma"/>
            <family val="2"/>
          </rPr>
          <t>Insérer le taux horaire de l'exploitant et du salarié</t>
        </r>
      </text>
    </comment>
    <comment ref="B112" authorId="0">
      <text>
        <r>
          <rPr>
            <sz val="8"/>
            <color indexed="81"/>
            <rFont val="Tahoma"/>
            <family val="2"/>
          </rPr>
          <t>Insérer la valeur de la consommation en énergie</t>
        </r>
      </text>
    </comment>
    <comment ref="B113" authorId="0">
      <text>
        <r>
          <rPr>
            <sz val="8"/>
            <color indexed="81"/>
            <rFont val="Tahoma"/>
            <family val="2"/>
          </rPr>
          <t>Insérer le nombre d'heure</t>
        </r>
      </text>
    </comment>
    <comment ref="D113" authorId="0">
      <text>
        <r>
          <rPr>
            <sz val="8"/>
            <color indexed="81"/>
            <rFont val="Tahoma"/>
            <family val="2"/>
          </rPr>
          <t>Insérer le coût unitaire pour l'utilisation</t>
        </r>
      </text>
    </comment>
  </commentList>
</comments>
</file>

<file path=xl/comments3.xml><?xml version="1.0" encoding="utf-8"?>
<comments xmlns="http://schemas.openxmlformats.org/spreadsheetml/2006/main">
  <authors>
    <author>FADI.ALI</author>
    <author>jessica.houde</author>
  </authors>
  <commentList>
    <comment ref="C7" authorId="0">
      <text>
        <r>
          <rPr>
            <sz val="8"/>
            <color indexed="81"/>
            <rFont val="Tahoma"/>
            <family val="2"/>
          </rPr>
          <t>Insérer la valeur correspondante à la productivité de l'évaporateur pour la sève  à ce degré Brix selon les données du fournisseur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Insérer la valeur correspondant à la productivité de l'évaporateur avec un concentré selon les données techniques du fournisseur</t>
        </r>
      </text>
    </comment>
    <comment ref="H8" authorId="0">
      <text>
        <r>
          <rPr>
            <sz val="8"/>
            <color indexed="81"/>
            <rFont val="Tahoma"/>
            <family val="2"/>
          </rPr>
          <t>Insérer la valeur d'efficacité énergétique de votre évaporateur à l'huile. La valeur moyenne pour l'évaporateur à l'huile est de 70%</t>
        </r>
      </text>
    </comment>
    <comment ref="B28" authorId="0">
      <text>
        <r>
          <rPr>
            <sz val="8"/>
            <color indexed="81"/>
            <rFont val="Tahoma"/>
            <family val="2"/>
          </rPr>
          <t xml:space="preserve"> Insérer le prix de l'évaporateur à l'huile que vous voulez acheter (le prix moyen est 47500$ pour 4`x15`)</t>
        </r>
      </text>
    </comment>
    <comment ref="B36" authorId="0">
      <text>
        <r>
          <rPr>
            <sz val="8"/>
            <color indexed="81"/>
            <rFont val="Tahoma"/>
            <family val="2"/>
          </rPr>
          <t>Insérer le prix de l'huile</t>
        </r>
      </text>
    </comment>
    <comment ref="D55" authorId="1">
      <text>
        <r>
          <rPr>
            <sz val="8"/>
            <color indexed="81"/>
            <rFont val="Tahoma"/>
            <family val="2"/>
          </rPr>
          <t>Insérer les taux horaire du salarié et de l'exploitant</t>
        </r>
      </text>
    </comment>
    <comment ref="I55" authorId="1">
      <text>
        <r>
          <rPr>
            <sz val="8"/>
            <color indexed="81"/>
            <rFont val="Tahoma"/>
            <family val="2"/>
          </rPr>
          <t>Insérer les taux horaire du salarié et de l'exploitant</t>
        </r>
      </text>
    </comment>
    <comment ref="D60" authorId="1">
      <text>
        <r>
          <rPr>
            <sz val="8"/>
            <color indexed="81"/>
            <rFont val="Tahoma"/>
            <family val="2"/>
          </rPr>
          <t>Insérer les taux horaire du salarié et de l'exploitant</t>
        </r>
      </text>
    </comment>
    <comment ref="B65" authorId="0">
      <text>
        <r>
          <rPr>
            <sz val="8"/>
            <color indexed="81"/>
            <rFont val="Tahoma"/>
            <family val="2"/>
          </rPr>
          <t xml:space="preserve">Insérer le nombre d'heures </t>
        </r>
      </text>
    </comment>
    <comment ref="D65" authorId="0">
      <text>
        <r>
          <rPr>
            <sz val="8"/>
            <color indexed="81"/>
            <rFont val="Tahoma"/>
            <family val="2"/>
          </rPr>
          <t>Insérer le coût unitaire pour l'utilisation</t>
        </r>
      </text>
    </comment>
  </commentList>
</comments>
</file>

<file path=xl/comments4.xml><?xml version="1.0" encoding="utf-8"?>
<comments xmlns="http://schemas.openxmlformats.org/spreadsheetml/2006/main">
  <authors>
    <author>FADI.ALI</author>
    <author>jessica.houde</author>
  </authors>
  <commentList>
    <comment ref="C7" authorId="0">
      <text>
        <r>
          <rPr>
            <sz val="8"/>
            <color indexed="81"/>
            <rFont val="Tahoma"/>
            <family val="2"/>
          </rPr>
          <t>Insérer la valeur correspondante à la productivité de l'évaporateur pour la sève  à ce degré Brix selon les données du fourniisseur</t>
        </r>
      </text>
    </comment>
    <comment ref="H7" authorId="0">
      <text>
        <r>
          <rPr>
            <sz val="8"/>
            <color indexed="81"/>
            <rFont val="Tahoma"/>
            <family val="2"/>
          </rPr>
          <t>Insérer la valeur correspondant à la productivité de l'évaporateur avec un concentré selon les données techniques du fournisseurs</t>
        </r>
      </text>
    </comment>
    <comment ref="H8" authorId="0">
      <text>
        <r>
          <rPr>
            <sz val="8"/>
            <color indexed="81"/>
            <rFont val="Tahoma"/>
            <family val="2"/>
          </rPr>
          <t>Insérer la valeur d'efficacité énergétique de votre évaporateur aux granules. La valeur moyenne pour l'évaporateur aux granules est de 65%</t>
        </r>
      </text>
    </comment>
    <comment ref="B28" authorId="0">
      <text>
        <r>
          <rPr>
            <sz val="8"/>
            <color indexed="81"/>
            <rFont val="Tahoma"/>
            <family val="2"/>
          </rPr>
          <t>Insérer le prix de l'évaporateur aux granules. Le prix moyen dun évaporateur aux granules en 2013  est de 50504$</t>
        </r>
      </text>
    </comment>
    <comment ref="B36" authorId="1">
      <text>
        <r>
          <rPr>
            <b/>
            <sz val="8"/>
            <color indexed="81"/>
            <rFont val="Tahoma"/>
            <family val="2"/>
          </rPr>
          <t>jessica.houde:</t>
        </r>
        <r>
          <rPr>
            <sz val="8"/>
            <color indexed="81"/>
            <rFont val="Tahoma"/>
            <family val="2"/>
          </rPr>
          <t xml:space="preserve">
Insérer le prix des granules. Le prix moyene est de 0,20$/Kg</t>
        </r>
      </text>
    </comment>
    <comment ref="D55" authorId="1">
      <text>
        <r>
          <rPr>
            <sz val="8"/>
            <color indexed="81"/>
            <rFont val="Tahoma"/>
            <family val="2"/>
          </rPr>
          <t>Insérer les taux horaire du salarié et de l'exploitant</t>
        </r>
      </text>
    </comment>
    <comment ref="I55" authorId="1">
      <text>
        <r>
          <rPr>
            <sz val="8"/>
            <color indexed="81"/>
            <rFont val="Tahoma"/>
            <family val="2"/>
          </rPr>
          <t>Insérer les taux horaire du salarié et de l'exploitant</t>
        </r>
      </text>
    </comment>
    <comment ref="D60" authorId="1">
      <text>
        <r>
          <rPr>
            <sz val="8"/>
            <color indexed="81"/>
            <rFont val="Tahoma"/>
            <family val="2"/>
          </rPr>
          <t>Insérer les taux horaire du salarié et de l'exploitant</t>
        </r>
      </text>
    </comment>
    <comment ref="B65" authorId="0">
      <text>
        <r>
          <rPr>
            <sz val="8"/>
            <color indexed="81"/>
            <rFont val="Tahoma"/>
            <family val="2"/>
          </rPr>
          <t xml:space="preserve">Insérer le nombre d'heures </t>
        </r>
      </text>
    </comment>
    <comment ref="D65" authorId="0">
      <text>
        <r>
          <rPr>
            <sz val="8"/>
            <color indexed="81"/>
            <rFont val="Tahoma"/>
            <family val="2"/>
          </rPr>
          <t>Insérer le coût unitaire pour l'utilisation</t>
        </r>
      </text>
    </comment>
  </commentList>
</comments>
</file>

<file path=xl/sharedStrings.xml><?xml version="1.0" encoding="utf-8"?>
<sst xmlns="http://schemas.openxmlformats.org/spreadsheetml/2006/main" count="985" uniqueCount="252">
  <si>
    <t>Nom de l'érablière</t>
  </si>
  <si>
    <t>Nombre entailles</t>
  </si>
  <si>
    <t>Sirop produit</t>
  </si>
  <si>
    <t>lb</t>
  </si>
  <si>
    <t>ou</t>
  </si>
  <si>
    <t>gal imp.</t>
  </si>
  <si>
    <t>Brix</t>
  </si>
  <si>
    <t>Sève</t>
  </si>
  <si>
    <t>Concentré</t>
  </si>
  <si>
    <t>Bois acheté</t>
  </si>
  <si>
    <t>Bois préparé</t>
  </si>
  <si>
    <t>Nombre de cordes utilisées</t>
  </si>
  <si>
    <t>cordes</t>
  </si>
  <si>
    <t>heures</t>
  </si>
  <si>
    <t>Tracteur</t>
  </si>
  <si>
    <t>Salarié</t>
  </si>
  <si>
    <t>Exploitant</t>
  </si>
  <si>
    <t>entailles</t>
  </si>
  <si>
    <t>$</t>
  </si>
  <si>
    <t>Longeur</t>
  </si>
  <si>
    <t>Hauteur</t>
  </si>
  <si>
    <t>pied</t>
  </si>
  <si>
    <t>Autre</t>
  </si>
  <si>
    <t>Volume</t>
  </si>
  <si>
    <t>pied cube</t>
  </si>
  <si>
    <t>Coût total</t>
  </si>
  <si>
    <t>Coût par lb de sirop</t>
  </si>
  <si>
    <t>Coût par entailles</t>
  </si>
  <si>
    <t>Coût total transformation</t>
  </si>
  <si>
    <t>%</t>
  </si>
  <si>
    <t>$/ lb sirop</t>
  </si>
  <si>
    <t>$/ corde</t>
  </si>
  <si>
    <t>$/ entailles</t>
  </si>
  <si>
    <t>Section 1: Caractéristiques de l'érablière</t>
  </si>
  <si>
    <t>Section 2: Caractéristique sève</t>
  </si>
  <si>
    <t>Temps de travail</t>
  </si>
  <si>
    <t>Coût de préparation du bois</t>
  </si>
  <si>
    <t>$/ h</t>
  </si>
  <si>
    <t>VTT</t>
  </si>
  <si>
    <t>Remorque</t>
  </si>
  <si>
    <t>Transport</t>
  </si>
  <si>
    <t>Coût achat</t>
  </si>
  <si>
    <t>Pourcentage d'utilisation pour coupe</t>
  </si>
  <si>
    <t>Coût total pour coupe</t>
  </si>
  <si>
    <t>Coupe du bois</t>
  </si>
  <si>
    <t>Fendoir à bois</t>
  </si>
  <si>
    <t>Scie mécanique</t>
  </si>
  <si>
    <t>Entretien d'équipement</t>
  </si>
  <si>
    <t>Coût utilisation annuel</t>
  </si>
  <si>
    <t>Coût entretien annuel</t>
  </si>
  <si>
    <t>Coût utilisation</t>
  </si>
  <si>
    <t>Temps</t>
  </si>
  <si>
    <t>Total</t>
  </si>
  <si>
    <t>Coût de transformation</t>
  </si>
  <si>
    <t>Machinerie</t>
  </si>
  <si>
    <t>Remise pour bois ($)</t>
  </si>
  <si>
    <t>Entrée électrique</t>
  </si>
  <si>
    <t>an</t>
  </si>
  <si>
    <t>Équipement de transformation</t>
  </si>
  <si>
    <t>autre</t>
  </si>
  <si>
    <t>Tracteur et machenerie usagée</t>
  </si>
  <si>
    <t>Pourcentage d'utilisation pour la coupe</t>
  </si>
  <si>
    <t>Section 5: Transformation</t>
  </si>
  <si>
    <t>Section 6: Synthèse des coûts</t>
  </si>
  <si>
    <t>Ou</t>
  </si>
  <si>
    <t>Réservoir à l'huile abrité 3500 L ($)</t>
  </si>
  <si>
    <t>Tracteur avec remorque, treuil, souffleur à neige</t>
  </si>
  <si>
    <t>Huile à chauffage</t>
  </si>
  <si>
    <t>Coût  total par lb de sirop</t>
  </si>
  <si>
    <t>VTT ou motoneige</t>
  </si>
  <si>
    <t>Dimensions de la corde de bois utilisée</t>
  </si>
  <si>
    <t>Temps de travail d'équipements</t>
  </si>
  <si>
    <t>Dépenses de transformation</t>
  </si>
  <si>
    <t>Coût unitaire ($)</t>
  </si>
  <si>
    <t>Évaporateur (5"x14")</t>
  </si>
  <si>
    <t>gal. imp.</t>
  </si>
  <si>
    <t>Volume d'eau à évaporer</t>
  </si>
  <si>
    <t>Nature du bois</t>
  </si>
  <si>
    <t>Composition de la corde</t>
  </si>
  <si>
    <t>Hêtre</t>
  </si>
  <si>
    <t>Érable à sucre</t>
  </si>
  <si>
    <t>Érable rouge</t>
  </si>
  <si>
    <t>Érable argenté</t>
  </si>
  <si>
    <t>Bouleau jaune (merisier)</t>
  </si>
  <si>
    <t>Tilleul</t>
  </si>
  <si>
    <t>Bouleau blanc</t>
  </si>
  <si>
    <t>Autres feuillus</t>
  </si>
  <si>
    <t>Conifères</t>
  </si>
  <si>
    <t>Pouvoir calorifique total par corde selon l'humidité</t>
  </si>
  <si>
    <t>MBTU/ corde</t>
  </si>
  <si>
    <t>Chaleur sensible</t>
  </si>
  <si>
    <t>Chaleur latente</t>
  </si>
  <si>
    <t>Pouvoir calorifique nécessaire</t>
  </si>
  <si>
    <t>MBTU</t>
  </si>
  <si>
    <t>Nombre de cordes de bois nécessaire</t>
  </si>
  <si>
    <t>Chêne blanc</t>
  </si>
  <si>
    <t>(%)</t>
  </si>
  <si>
    <t>Pouvoir calorifique total par corde selon sa pourriture</t>
  </si>
  <si>
    <t>lb/ entaille</t>
  </si>
  <si>
    <t>Essence du bois</t>
  </si>
  <si>
    <t>Largeur (longueur des billes)</t>
  </si>
  <si>
    <t>Prix de l'huile</t>
  </si>
  <si>
    <t>Coût total combustible pour sève</t>
  </si>
  <si>
    <t>Coût total combustible pour concentré</t>
  </si>
  <si>
    <t>Prix de granules</t>
  </si>
  <si>
    <t>$/Kg</t>
  </si>
  <si>
    <t>Pouvoir calorifique de l'huile</t>
  </si>
  <si>
    <t>Volume d'huile nécessaire</t>
  </si>
  <si>
    <t>MBTU/ litre</t>
  </si>
  <si>
    <t>Température de la sève à l'évaporateur</t>
  </si>
  <si>
    <t>F</t>
  </si>
  <si>
    <t>Litre</t>
  </si>
  <si>
    <t>gal.imp</t>
  </si>
  <si>
    <t>$/litre</t>
  </si>
  <si>
    <t xml:space="preserve">Quantité de granules nécessaire </t>
  </si>
  <si>
    <t>MBTU/ LB</t>
  </si>
  <si>
    <t>Quantité de granules nécessaire</t>
  </si>
  <si>
    <t>Kg</t>
  </si>
  <si>
    <t>Efficacité énergétique de l'évaporateur</t>
  </si>
  <si>
    <t>°F</t>
  </si>
  <si>
    <t>Coût total par lb de sirop</t>
  </si>
  <si>
    <t>Coût total par entailles</t>
  </si>
  <si>
    <t xml:space="preserve"> bois/granules</t>
  </si>
  <si>
    <t>bois/huile</t>
  </si>
  <si>
    <t>Coût annuel amorti</t>
  </si>
  <si>
    <t>Coût total de bois acheté</t>
  </si>
  <si>
    <t>et/ou</t>
  </si>
  <si>
    <t>Coût de transport du bois</t>
  </si>
  <si>
    <t>Nombre de cordes vendues</t>
  </si>
  <si>
    <t>Prix d'une corde de bois vendue</t>
  </si>
  <si>
    <t>Revenu total de vente</t>
  </si>
  <si>
    <t>Coût total des cordes du bois préparées</t>
  </si>
  <si>
    <t>Nombre de cordes de bois préparées</t>
  </si>
  <si>
    <t>Personne</t>
  </si>
  <si>
    <t>corde</t>
  </si>
  <si>
    <t>Nombre de cordes de bois utilisées</t>
  </si>
  <si>
    <t>Coût total des cordes du bois utilisées</t>
  </si>
  <si>
    <t>Coût total combustible utilisé pour le sirop</t>
  </si>
  <si>
    <t>Kw</t>
  </si>
  <si>
    <t>h</t>
  </si>
  <si>
    <t xml:space="preserve"> Sève</t>
  </si>
  <si>
    <t xml:space="preserve">Proportion </t>
  </si>
  <si>
    <t>Pouvoir calorifique selon la proportion</t>
  </si>
  <si>
    <t>Pouvoir calorifique d'essence du bois (corde (4'x4'x8'))</t>
  </si>
  <si>
    <t>Pouvoir calorifique total par corde (4'x4'x8')</t>
  </si>
  <si>
    <t>Efficacité énergétique de l'évaporateur aux granules</t>
  </si>
  <si>
    <t>Efficacité énergétique de l'évaporateur à l'huile</t>
  </si>
  <si>
    <t>Efficacité énergétique de l'évaporateur au bois</t>
  </si>
  <si>
    <t xml:space="preserve">Temps </t>
  </si>
  <si>
    <t>Personnes chargées d'évaporation</t>
  </si>
  <si>
    <t>Personnes chargées d'entretien</t>
  </si>
  <si>
    <t>Coût d'entretien</t>
  </si>
  <si>
    <t>kw</t>
  </si>
  <si>
    <t>Coût de dépenses</t>
  </si>
  <si>
    <t xml:space="preserve">Coût total combustible </t>
  </si>
  <si>
    <t xml:space="preserve"> Coût de combustible</t>
  </si>
  <si>
    <t xml:space="preserve">Coût de Transformation </t>
  </si>
  <si>
    <t xml:space="preserve"> Coût d'investissement</t>
  </si>
  <si>
    <t>Coût d'évaporation</t>
  </si>
  <si>
    <t>Coût des dépenses</t>
  </si>
  <si>
    <t>Exploitant et Salarié</t>
  </si>
  <si>
    <t>gal imp./h</t>
  </si>
  <si>
    <t>Poids spécifique</t>
  </si>
  <si>
    <t xml:space="preserve">Température de la sève </t>
  </si>
  <si>
    <t>Volume du concentré</t>
  </si>
  <si>
    <t>Température du concentré</t>
  </si>
  <si>
    <t>Coût total de transformation</t>
  </si>
  <si>
    <t>Revenus de la vente de bois</t>
  </si>
  <si>
    <t>Synthèse des coûts</t>
  </si>
  <si>
    <t>Efficacité énergétique d'évaporateur au bois</t>
  </si>
  <si>
    <t>Pouvoir calorifique théorique million de BTU/corde ave humidité de 20%</t>
  </si>
  <si>
    <t>Humidité moyenne de la corde de bois</t>
  </si>
  <si>
    <t>Cordes (4'x4'x8')</t>
  </si>
  <si>
    <t>$/corde</t>
  </si>
  <si>
    <t>Données pour calcul poids spécifique : à cacher</t>
  </si>
  <si>
    <t>a</t>
  </si>
  <si>
    <t>b</t>
  </si>
  <si>
    <t>c</t>
  </si>
  <si>
    <t>d</t>
  </si>
  <si>
    <t>Note: Ces données proviennent de l'info-fiche acéricole no 371a0199</t>
  </si>
  <si>
    <t>Silo aux granules ($)</t>
  </si>
  <si>
    <t>Évaporateur avec hotte préchauffante (5'*14')</t>
  </si>
  <si>
    <t xml:space="preserve">Exploitant </t>
  </si>
  <si>
    <t>Température du concentré à l'évaporateur</t>
  </si>
  <si>
    <t>Coût annuel</t>
  </si>
  <si>
    <t>Âge en 2013 (an)</t>
  </si>
  <si>
    <t>Vie amortissable</t>
  </si>
  <si>
    <t>Productivité de sève</t>
  </si>
  <si>
    <t>Concentration de sève</t>
  </si>
  <si>
    <t>Taux de traitement de l'évaporateur</t>
  </si>
  <si>
    <t>Section 3: Coût d'investissement</t>
  </si>
  <si>
    <t>Section 4: Caractéristiques de combustible</t>
  </si>
  <si>
    <t>lb/entaille</t>
  </si>
  <si>
    <t>Taux de traitement d'évaporateur au bois</t>
  </si>
  <si>
    <t>Volume de sève</t>
  </si>
  <si>
    <t>Volume de concentré</t>
  </si>
  <si>
    <t>Chargeuse</t>
  </si>
  <si>
    <t>Bâtiment</t>
  </si>
  <si>
    <t>Système OI ou NF</t>
  </si>
  <si>
    <t>Prix d'une corde de bois achetée</t>
  </si>
  <si>
    <t>Volume équivalent en corde de  (4'x4'x8')</t>
  </si>
  <si>
    <t>Coût d'une corde préparée</t>
  </si>
  <si>
    <t>Éléctricité</t>
  </si>
  <si>
    <t xml:space="preserve">Consommation </t>
  </si>
  <si>
    <t>Taux de traitement de l'évaporateur (fournisseur)</t>
  </si>
  <si>
    <t>Taux de traitement de l'évaporateur aux granules</t>
  </si>
  <si>
    <t>Système OI: 2200L/h</t>
  </si>
  <si>
    <t>Éléctricité (kW)</t>
  </si>
  <si>
    <t>Tracteur (h)</t>
  </si>
  <si>
    <t>Température de concentré</t>
  </si>
  <si>
    <t>Taux horaire</t>
  </si>
  <si>
    <t>Consommation</t>
  </si>
  <si>
    <t>Qualité du bois (pourriture )</t>
  </si>
  <si>
    <t>Coût total de transformation par lb de sirop</t>
  </si>
  <si>
    <t>Coût total de combustible par lb de sirop</t>
  </si>
  <si>
    <t>Coût total combustible par lb de sirop</t>
  </si>
  <si>
    <t>Coût total transformation par lb de sirop</t>
  </si>
  <si>
    <t xml:space="preserve">Volume d'huile nécessaire </t>
  </si>
  <si>
    <t>Granules de bois</t>
  </si>
  <si>
    <t>Pouvoir calorifique des granules</t>
  </si>
  <si>
    <t>Rendement de sirop</t>
  </si>
  <si>
    <t>Indications pour utiliser l'outil de calcul</t>
  </si>
  <si>
    <t>1-Remplir les informations dans l'onglet "Quantité de bois calcul"</t>
  </si>
  <si>
    <t>3-Visualiser les résultats compilés dans l'onglet "Comparaison-Evapo-BHG"</t>
  </si>
  <si>
    <t>Une fois ces informations compilées dans cet onglet, celle-ci seront automatiquement compilées dans les autres onglets.</t>
  </si>
  <si>
    <t>Indiquer les informations relatives au nombre d'entailles, à la concentration de la sève récoltée, à la productivité de la sève, à la quantité de sirop produit ainsi que l'efficacité énergétique de votre évaporateur au bois</t>
  </si>
  <si>
    <t>Indiquer les informations relatives à la température du liquide à l'entrée de l'évaporateur. Si vous concentrez votre sève avant utilisation, indiquer le degré Brix à laquelle celle-ci est concentrée.</t>
  </si>
  <si>
    <t>Section 3: Matière première de combustible</t>
  </si>
  <si>
    <t>Une fois ces informations compilées dans cette section, celles-ci permettront de calcul le pouvoir calorifique nécessaire pour ce système de chauffage au bois, et donc le nombre de cordes de bois nécessaires.</t>
  </si>
  <si>
    <t xml:space="preserve">Section 1: Caractéristiques de l'érablière. </t>
  </si>
  <si>
    <t xml:space="preserve">Section 2: Caractéristiques de la sève. </t>
  </si>
  <si>
    <t>Les informations remplies à l'onglet 1 seront déjà inscrites. Ajouter les informations relatives au taux de traitement de l'évaporateur au bois en fonction du degré Brix utilisé (sève ou concentré)</t>
  </si>
  <si>
    <t>Les informations remplies à l'onglet 1 seront déjà inscrites.</t>
  </si>
  <si>
    <t>Section 3: Coûts d'investissement</t>
  </si>
  <si>
    <t>Section 4: Caractéristique de combustibles</t>
  </si>
  <si>
    <t>Indiquer dans cette section les temps de travail pour l'évaporation en fonction de l'utilisation de la sève ou du concentré, et le temps d'entretien des équipements.</t>
  </si>
  <si>
    <t>Indiquer les coûts reliés à la consommation des différents paramètres indiqués.</t>
  </si>
  <si>
    <t>Cette section consiste en un résumé des coûts importants calculés dans les sections précédentes.</t>
  </si>
  <si>
    <t>2-Remplir les informations dans les onglets "Evapo-BOIS-Coût"; "Evapo-HUILE-Coût"; "Evapo-Granule de Bois-Coût"</t>
  </si>
  <si>
    <t>Ces trois onglets permettent de calculer les coûts de production pour chaque type d'évaporateur (bois, huile et granules de bois)</t>
  </si>
  <si>
    <t>Indiquer dans ces sections toutes les informations relatives à l'achat de combustible pour la production de sirop d'érable.</t>
  </si>
  <si>
    <t>Après avoir remplis les 4 premiers onglets, utiliser cette section pour visualiser les résultats dans leur ensembles.</t>
  </si>
  <si>
    <t>Pour utiliser l'outil de calcul, il faut remplir les différentes informations indiquées dans les différents onglets.</t>
  </si>
  <si>
    <t>Cet outil de calcul a été développé dans le but de permettre aux gens du milieu acéricole de comparer les coûts reliés à l'exploitation de différents types d'évaporateur. Les évaporateurs choisis à titre de comparaison sont ceux les plus souvent retrouvés sur le marché, soit l'évaporateur à l'huile, au bois et aux granules de bois. Cet outil permettra de mieux choisir le type d'évaporateur répondant à un besoin particulier en fonction des différents coûts. La comparaison des types d'évaporateurs est basée sur la différence de coûts entre l'exploitation d'un évaporateur au bois et l'exploitation d'un évaporateur à l'huile ou aux granules de bois.</t>
  </si>
  <si>
    <t>Cet onglet permet de calculer la quantité de bois nécessaire à l'évaporation en fonction des différentes conditions de production (sève ou concentré) et de la composition du bois utilisé.</t>
  </si>
  <si>
    <t>Indiquer les informations relatives à l'humidité moyenne de bois utilisé, son degré de pourriture et sa composition en différentes essences du bois.</t>
  </si>
  <si>
    <t>Pour chaque onglet, indiquer les informations relatives au coûts d'achat et à l'âge des différents équipements et bâtiments achetés parmi la liste indiquée. Les équipements et les bâtiments diffèrent en fonction du type d'évaporateur utilisés.</t>
  </si>
  <si>
    <t>Ces informations permettront de calculer le coût d'investissement total pour ces matériels amorti annuellement.</t>
  </si>
  <si>
    <t>Dans le cas du bois, les temps de préparation de bois et les frais d'utilisation des équipements à cette fin doivent également être inscrits. Si du bois est vendu, les coûts et quantité vendus doivent être inscrits.</t>
  </si>
  <si>
    <t>Toutes ces informations permettront de calculer le coût total de transformation par lb de sirop produit.</t>
  </si>
  <si>
    <t>Toutes ces informations permettront de calculer le coût total en combustible par lb de sirop produit.</t>
  </si>
  <si>
    <t>Les différentes sections résumées permettent de comparer les coûts d'exploitation d'un évaporateur au bois par rapport aux coûts d'exploitation d'un évaporateur à l'huile et/ou aux granules de bois, et ce, en fonction du degré Brix utilisé (sève ou concentré).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</si>
</sst>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000000000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0" borderId="0" xfId="0" applyFill="1"/>
    <xf numFmtId="0" fontId="0" fillId="12" borderId="0" xfId="0" applyFill="1" applyAlignment="1">
      <alignment horizontal="center" vertical="center" wrapText="1"/>
    </xf>
    <xf numFmtId="166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2" fontId="0" fillId="12" borderId="0" xfId="0" applyNumberForma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12" borderId="0" xfId="0" applyFill="1"/>
    <xf numFmtId="0" fontId="3" fillId="12" borderId="0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right" vertical="center" wrapText="1"/>
    </xf>
    <xf numFmtId="0" fontId="5" fillId="12" borderId="0" xfId="0" applyFont="1" applyFill="1" applyBorder="1" applyAlignment="1">
      <alignment vertical="center" wrapText="1"/>
    </xf>
    <xf numFmtId="0" fontId="3" fillId="12" borderId="0" xfId="0" applyFont="1" applyFill="1" applyBorder="1" applyAlignment="1">
      <alignment vertical="center" wrapText="1"/>
    </xf>
    <xf numFmtId="0" fontId="0" fillId="12" borderId="0" xfId="0" applyFill="1" applyAlignment="1">
      <alignment wrapText="1"/>
    </xf>
    <xf numFmtId="2" fontId="3" fillId="12" borderId="0" xfId="0" applyNumberFormat="1" applyFont="1" applyFill="1" applyBorder="1" applyAlignment="1">
      <alignment vertical="center" wrapText="1"/>
    </xf>
    <xf numFmtId="0" fontId="1" fillId="12" borderId="0" xfId="0" applyFont="1" applyFill="1" applyAlignment="1">
      <alignment horizontal="center" vertical="center" wrapText="1"/>
    </xf>
    <xf numFmtId="0" fontId="5" fillId="12" borderId="5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3" fillId="12" borderId="4" xfId="0" applyFont="1" applyFill="1" applyBorder="1" applyAlignment="1">
      <alignment horizontal="right" vertical="center" wrapText="1"/>
    </xf>
    <xf numFmtId="0" fontId="3" fillId="12" borderId="0" xfId="0" applyFont="1" applyFill="1" applyBorder="1" applyAlignment="1">
      <alignment horizontal="right" vertical="center" wrapText="1"/>
    </xf>
    <xf numFmtId="0" fontId="3" fillId="12" borderId="5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12" borderId="2" xfId="0" applyFont="1" applyFill="1" applyBorder="1" applyAlignment="1">
      <alignment vertical="center" wrapText="1"/>
    </xf>
    <xf numFmtId="0" fontId="0" fillId="0" borderId="5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3" fillId="12" borderId="47" xfId="0" applyFont="1" applyFill="1" applyBorder="1" applyAlignment="1" applyProtection="1">
      <alignment horizontal="center" vertical="center" wrapText="1"/>
      <protection locked="0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Fill="1" applyBorder="1" applyAlignment="1" applyProtection="1">
      <alignment horizontal="center" vertical="center" wrapText="1"/>
      <protection locked="0"/>
    </xf>
    <xf numFmtId="0" fontId="5" fillId="12" borderId="21" xfId="0" applyFont="1" applyFill="1" applyBorder="1" applyAlignment="1" applyProtection="1">
      <alignment horizontal="center" vertical="center" wrapText="1"/>
      <protection locked="0"/>
    </xf>
    <xf numFmtId="0" fontId="3" fillId="12" borderId="12" xfId="0" applyFont="1" applyFill="1" applyBorder="1" applyAlignment="1" applyProtection="1">
      <alignment horizontal="center" vertical="center" wrapText="1"/>
      <protection locked="0"/>
    </xf>
    <xf numFmtId="0" fontId="3" fillId="12" borderId="31" xfId="0" applyFont="1" applyFill="1" applyBorder="1" applyAlignment="1" applyProtection="1">
      <alignment horizontal="center" vertical="center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  <protection hidden="1"/>
    </xf>
    <xf numFmtId="0" fontId="3" fillId="12" borderId="12" xfId="0" applyFont="1" applyFill="1" applyBorder="1" applyAlignment="1" applyProtection="1">
      <alignment horizontal="center" vertical="center" wrapText="1"/>
      <protection hidden="1"/>
    </xf>
    <xf numFmtId="164" fontId="3" fillId="12" borderId="13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12" borderId="13" xfId="0" applyFont="1" applyFill="1" applyBorder="1" applyAlignment="1" applyProtection="1">
      <alignment horizontal="center" vertical="center" wrapText="1"/>
      <protection hidden="1"/>
    </xf>
    <xf numFmtId="1" fontId="3" fillId="12" borderId="21" xfId="0" applyNumberFormat="1" applyFont="1" applyFill="1" applyBorder="1" applyAlignment="1" applyProtection="1">
      <alignment horizontal="center" vertical="center" wrapText="1"/>
      <protection hidden="1"/>
    </xf>
    <xf numFmtId="1" fontId="3" fillId="12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12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8" borderId="17" xfId="0" applyFont="1" applyFill="1" applyBorder="1" applyAlignment="1" applyProtection="1">
      <alignment horizontal="left" vertical="center" wrapText="1"/>
      <protection hidden="1"/>
    </xf>
    <xf numFmtId="0" fontId="3" fillId="19" borderId="36" xfId="0" applyFont="1" applyFill="1" applyBorder="1" applyAlignment="1" applyProtection="1">
      <alignment horizontal="left" vertical="center" wrapText="1"/>
      <protection hidden="1"/>
    </xf>
    <xf numFmtId="2" fontId="3" fillId="19" borderId="36" xfId="0" applyNumberFormat="1" applyFont="1" applyFill="1" applyBorder="1" applyAlignment="1" applyProtection="1">
      <alignment horizontal="left" vertical="center" wrapText="1"/>
      <protection hidden="1"/>
    </xf>
    <xf numFmtId="0" fontId="3" fillId="8" borderId="30" xfId="0" applyFont="1" applyFill="1" applyBorder="1" applyAlignment="1" applyProtection="1">
      <alignment horizontal="left" vertical="center" wrapText="1"/>
      <protection hidden="1"/>
    </xf>
    <xf numFmtId="0" fontId="3" fillId="19" borderId="25" xfId="0" applyFont="1" applyFill="1" applyBorder="1" applyAlignment="1" applyProtection="1">
      <alignment horizontal="left" vertical="center" wrapText="1"/>
      <protection hidden="1"/>
    </xf>
    <xf numFmtId="2" fontId="3" fillId="19" borderId="25" xfId="0" applyNumberFormat="1" applyFont="1" applyFill="1" applyBorder="1" applyAlignment="1" applyProtection="1">
      <alignment horizontal="left" vertical="center" wrapText="1"/>
      <protection hidden="1"/>
    </xf>
    <xf numFmtId="0" fontId="3" fillId="8" borderId="18" xfId="0" applyFont="1" applyFill="1" applyBorder="1" applyAlignment="1" applyProtection="1">
      <alignment horizontal="left" vertical="center" wrapText="1"/>
      <protection hidden="1"/>
    </xf>
    <xf numFmtId="0" fontId="3" fillId="19" borderId="26" xfId="0" applyFont="1" applyFill="1" applyBorder="1" applyAlignment="1" applyProtection="1">
      <alignment horizontal="left" vertical="center" wrapText="1"/>
      <protection hidden="1"/>
    </xf>
    <xf numFmtId="2" fontId="3" fillId="19" borderId="26" xfId="0" applyNumberFormat="1" applyFont="1" applyFill="1" applyBorder="1" applyAlignment="1" applyProtection="1">
      <alignment horizontal="left" vertical="center" wrapText="1"/>
      <protection hidden="1"/>
    </xf>
    <xf numFmtId="0" fontId="3" fillId="3" borderId="45" xfId="0" applyFont="1" applyFill="1" applyBorder="1" applyAlignment="1" applyProtection="1">
      <alignment horizontal="right" vertical="center" wrapText="1"/>
      <protection hidden="1"/>
    </xf>
    <xf numFmtId="0" fontId="3" fillId="3" borderId="37" xfId="0" applyFont="1" applyFill="1" applyBorder="1" applyAlignment="1" applyProtection="1">
      <alignment horizontal="right" vertical="center" wrapText="1"/>
      <protection hidden="1"/>
    </xf>
    <xf numFmtId="0" fontId="3" fillId="3" borderId="24" xfId="0" applyFont="1" applyFill="1" applyBorder="1" applyAlignment="1" applyProtection="1">
      <alignment horizontal="right" vertical="center" wrapText="1"/>
      <protection hidden="1"/>
    </xf>
    <xf numFmtId="0" fontId="3" fillId="9" borderId="29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left" vertical="center" wrapText="1"/>
      <protection hidden="1"/>
    </xf>
    <xf numFmtId="0" fontId="3" fillId="8" borderId="2" xfId="0" applyFont="1" applyFill="1" applyBorder="1" applyAlignment="1" applyProtection="1">
      <alignment horizontal="right" vertical="center" wrapText="1"/>
      <protection hidden="1"/>
    </xf>
    <xf numFmtId="0" fontId="3" fillId="5" borderId="3" xfId="0" applyFont="1" applyFill="1" applyBorder="1" applyAlignment="1" applyProtection="1">
      <alignment horizontal="left" vertical="center" wrapText="1"/>
      <protection hidden="1"/>
    </xf>
    <xf numFmtId="0" fontId="3" fillId="8" borderId="47" xfId="0" applyFont="1" applyFill="1" applyBorder="1" applyAlignment="1" applyProtection="1">
      <alignment horizontal="left" vertical="center" wrapText="1"/>
      <protection hidden="1"/>
    </xf>
    <xf numFmtId="0" fontId="3" fillId="8" borderId="50" xfId="0" applyFont="1" applyFill="1" applyBorder="1" applyAlignment="1" applyProtection="1">
      <alignment horizontal="left" vertical="center" wrapText="1"/>
      <protection hidden="1"/>
    </xf>
    <xf numFmtId="0" fontId="3" fillId="8" borderId="51" xfId="0" applyFont="1" applyFill="1" applyBorder="1" applyAlignment="1" applyProtection="1">
      <alignment horizontal="left" vertical="center" wrapText="1"/>
      <protection hidden="1"/>
    </xf>
    <xf numFmtId="0" fontId="9" fillId="11" borderId="2" xfId="0" applyFont="1" applyFill="1" applyBorder="1" applyAlignment="1" applyProtection="1">
      <alignment horizontal="center" vertical="center" wrapText="1"/>
      <protection hidden="1"/>
    </xf>
    <xf numFmtId="0" fontId="3" fillId="8" borderId="43" xfId="0" applyFont="1" applyFill="1" applyBorder="1" applyAlignment="1" applyProtection="1">
      <alignment horizontal="left" vertical="center" wrapText="1"/>
      <protection hidden="1"/>
    </xf>
    <xf numFmtId="0" fontId="3" fillId="8" borderId="35" xfId="0" applyFont="1" applyFill="1" applyBorder="1" applyAlignment="1" applyProtection="1">
      <alignment horizontal="left" vertical="center" wrapText="1"/>
      <protection hidden="1"/>
    </xf>
    <xf numFmtId="0" fontId="3" fillId="8" borderId="44" xfId="0" applyFont="1" applyFill="1" applyBorder="1" applyAlignment="1" applyProtection="1">
      <alignment horizontal="left" vertical="center" wrapText="1"/>
      <protection hidden="1"/>
    </xf>
    <xf numFmtId="0" fontId="3" fillId="12" borderId="6" xfId="0" applyFont="1" applyFill="1" applyBorder="1" applyAlignment="1" applyProtection="1">
      <alignment horizontal="center" vertical="center" wrapText="1"/>
      <protection hidden="1"/>
    </xf>
    <xf numFmtId="0" fontId="3" fillId="12" borderId="7" xfId="0" applyFont="1" applyFill="1" applyBorder="1" applyAlignment="1" applyProtection="1">
      <alignment horizontal="center" vertical="center" wrapText="1"/>
      <protection hidden="1"/>
    </xf>
    <xf numFmtId="0" fontId="3" fillId="9" borderId="2" xfId="0" applyFont="1" applyFill="1" applyBorder="1" applyAlignment="1" applyProtection="1">
      <alignment horizontal="center" vertical="center" wrapText="1"/>
      <protection hidden="1"/>
    </xf>
    <xf numFmtId="0" fontId="3" fillId="9" borderId="0" xfId="0" applyFont="1" applyFill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3" fillId="6" borderId="23" xfId="0" applyFont="1" applyFill="1" applyBorder="1" applyAlignment="1" applyProtection="1">
      <alignment horizontal="center" vertical="center" wrapText="1"/>
      <protection hidden="1"/>
    </xf>
    <xf numFmtId="0" fontId="3" fillId="6" borderId="23" xfId="0" applyFont="1" applyFill="1" applyBorder="1" applyAlignment="1" applyProtection="1">
      <alignment horizontal="left" vertical="center" wrapText="1"/>
      <protection hidden="1"/>
    </xf>
    <xf numFmtId="0" fontId="3" fillId="12" borderId="4" xfId="0" applyFont="1" applyFill="1" applyBorder="1" applyAlignment="1" applyProtection="1">
      <alignment horizontal="center" vertical="center" wrapText="1"/>
      <protection hidden="1"/>
    </xf>
    <xf numFmtId="0" fontId="3" fillId="12" borderId="0" xfId="0" applyFont="1" applyFill="1" applyBorder="1" applyAlignment="1" applyProtection="1">
      <alignment wrapText="1"/>
      <protection hidden="1"/>
    </xf>
    <xf numFmtId="2" fontId="3" fillId="12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12" borderId="0" xfId="0" applyFont="1" applyFill="1" applyBorder="1" applyAlignment="1" applyProtection="1">
      <alignment horizontal="right" vertical="center" wrapText="1"/>
      <protection hidden="1"/>
    </xf>
    <xf numFmtId="2" fontId="3" fillId="1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12" borderId="0" xfId="0" applyFont="1" applyFill="1" applyBorder="1" applyAlignment="1" applyProtection="1">
      <alignment horizontal="left" vertical="center" wrapText="1"/>
      <protection hidden="1"/>
    </xf>
    <xf numFmtId="0" fontId="3" fillId="12" borderId="5" xfId="0" applyFont="1" applyFill="1" applyBorder="1" applyAlignment="1" applyProtection="1">
      <alignment horizontal="left" vertical="center" wrapText="1"/>
      <protection hidden="1"/>
    </xf>
    <xf numFmtId="0" fontId="3" fillId="12" borderId="0" xfId="0" applyFont="1" applyFill="1" applyBorder="1" applyAlignment="1" applyProtection="1">
      <alignment horizontal="center" vertical="center" wrapText="1"/>
      <protection hidden="1"/>
    </xf>
    <xf numFmtId="2" fontId="3" fillId="12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wrapText="1"/>
      <protection hidden="1"/>
    </xf>
    <xf numFmtId="0" fontId="3" fillId="12" borderId="4" xfId="0" applyFont="1" applyFill="1" applyBorder="1" applyAlignment="1" applyProtection="1">
      <alignment wrapText="1"/>
      <protection hidden="1"/>
    </xf>
    <xf numFmtId="0" fontId="5" fillId="4" borderId="4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8" borderId="12" xfId="0" applyFont="1" applyFill="1" applyBorder="1" applyAlignment="1" applyProtection="1">
      <alignment vertical="center" wrapText="1"/>
      <protection hidden="1"/>
    </xf>
    <xf numFmtId="0" fontId="9" fillId="11" borderId="0" xfId="0" applyFont="1" applyFill="1" applyBorder="1" applyAlignment="1" applyProtection="1">
      <alignment horizontal="center" vertical="center" wrapText="1"/>
      <protection hidden="1"/>
    </xf>
    <xf numFmtId="0" fontId="3" fillId="12" borderId="4" xfId="0" applyFont="1" applyFill="1" applyBorder="1" applyAlignment="1" applyProtection="1">
      <alignment horizontal="right" vertical="center" wrapText="1"/>
      <protection hidden="1"/>
    </xf>
    <xf numFmtId="2" fontId="3" fillId="12" borderId="26" xfId="0" applyNumberFormat="1" applyFont="1" applyFill="1" applyBorder="1" applyAlignment="1" applyProtection="1">
      <alignment horizontal="center" vertical="center" wrapText="1"/>
      <protection hidden="1"/>
    </xf>
    <xf numFmtId="164" fontId="3" fillId="12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1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vertical="center" wrapText="1"/>
      <protection hidden="1"/>
    </xf>
    <xf numFmtId="164" fontId="5" fillId="12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5" fillId="3" borderId="27" xfId="0" applyFont="1" applyFill="1" applyBorder="1" applyAlignment="1" applyProtection="1">
      <alignment vertical="center" wrapText="1"/>
      <protection hidden="1"/>
    </xf>
    <xf numFmtId="0" fontId="5" fillId="12" borderId="7" xfId="0" applyFont="1" applyFill="1" applyBorder="1" applyAlignment="1" applyProtection="1">
      <alignment horizontal="center" vertical="center" wrapText="1"/>
      <protection hidden="1"/>
    </xf>
    <xf numFmtId="0" fontId="5" fillId="12" borderId="8" xfId="0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 applyProtection="1">
      <alignment horizontal="center" vertical="center" wrapText="1"/>
      <protection hidden="1"/>
    </xf>
    <xf numFmtId="0" fontId="0" fillId="12" borderId="0" xfId="0" applyFill="1" applyBorder="1" applyProtection="1"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12" borderId="3" xfId="0" applyFont="1" applyFill="1" applyBorder="1" applyProtection="1"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horizontal="left" vertical="center" wrapText="1"/>
      <protection hidden="1"/>
    </xf>
    <xf numFmtId="0" fontId="3" fillId="12" borderId="5" xfId="0" applyFont="1" applyFill="1" applyBorder="1" applyProtection="1"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15" borderId="6" xfId="0" applyFont="1" applyFill="1" applyBorder="1" applyAlignment="1" applyProtection="1">
      <alignment horizontal="center" vertical="center" wrapText="1"/>
      <protection hidden="1"/>
    </xf>
    <xf numFmtId="0" fontId="3" fillId="15" borderId="7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left" vertical="center" wrapText="1"/>
      <protection hidden="1"/>
    </xf>
    <xf numFmtId="0" fontId="3" fillId="12" borderId="8" xfId="0" applyFont="1" applyFill="1" applyBorder="1" applyProtection="1">
      <protection hidden="1"/>
    </xf>
    <xf numFmtId="0" fontId="1" fillId="12" borderId="0" xfId="0" applyFont="1" applyFill="1" applyBorder="1" applyAlignment="1" applyProtection="1">
      <alignment horizontal="right" vertical="center" wrapText="1"/>
      <protection hidden="1"/>
    </xf>
    <xf numFmtId="0" fontId="0" fillId="12" borderId="0" xfId="0" applyFill="1" applyBorder="1" applyAlignment="1" applyProtection="1">
      <alignment horizontal="center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hidden="1"/>
    </xf>
    <xf numFmtId="0" fontId="3" fillId="12" borderId="2" xfId="0" applyFont="1" applyFill="1" applyBorder="1" applyAlignment="1" applyProtection="1">
      <alignment horizontal="center" vertical="center" wrapText="1"/>
      <protection hidden="1"/>
    </xf>
    <xf numFmtId="0" fontId="3" fillId="6" borderId="2" xfId="0" applyFont="1" applyFill="1" applyBorder="1" applyAlignment="1" applyProtection="1">
      <alignment horizontal="center" vertical="center" wrapText="1"/>
      <protection hidden="1"/>
    </xf>
    <xf numFmtId="0" fontId="3" fillId="12" borderId="6" xfId="0" applyFont="1" applyFill="1" applyBorder="1" applyAlignment="1" applyProtection="1">
      <alignment horizontal="right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12" borderId="7" xfId="0" applyFont="1" applyFill="1" applyBorder="1" applyAlignment="1" applyProtection="1">
      <alignment horizontal="right" vertical="center" wrapText="1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5" fillId="4" borderId="20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left" vertical="center" wrapText="1"/>
      <protection hidden="1"/>
    </xf>
    <xf numFmtId="0" fontId="3" fillId="5" borderId="30" xfId="0" applyFont="1" applyFill="1" applyBorder="1" applyAlignment="1" applyProtection="1">
      <alignment horizontal="left" vertical="center" wrapText="1"/>
      <protection hidden="1"/>
    </xf>
    <xf numFmtId="0" fontId="3" fillId="12" borderId="35" xfId="0" applyFont="1" applyFill="1" applyBorder="1" applyProtection="1">
      <protection hidden="1"/>
    </xf>
    <xf numFmtId="0" fontId="3" fillId="12" borderId="0" xfId="0" applyFont="1" applyFill="1" applyBorder="1" applyAlignment="1" applyProtection="1">
      <alignment vertical="center" wrapText="1"/>
      <protection hidden="1"/>
    </xf>
    <xf numFmtId="0" fontId="3" fillId="12" borderId="0" xfId="0" applyFont="1" applyFill="1" applyBorder="1" applyAlignment="1" applyProtection="1">
      <alignment horizontal="center" vertical="center" wrapText="1"/>
      <protection hidden="1"/>
    </xf>
    <xf numFmtId="0" fontId="3" fillId="12" borderId="4" xfId="0" applyFont="1" applyFill="1" applyBorder="1" applyAlignment="1" applyProtection="1">
      <alignment horizontal="right" wrapText="1"/>
      <protection hidden="1"/>
    </xf>
    <xf numFmtId="0" fontId="3" fillId="15" borderId="0" xfId="0" applyFont="1" applyFill="1" applyBorder="1" applyAlignment="1" applyProtection="1">
      <alignment horizontal="center" vertical="center" wrapText="1"/>
      <protection hidden="1"/>
    </xf>
    <xf numFmtId="0" fontId="5" fillId="8" borderId="7" xfId="0" applyFont="1" applyFill="1" applyBorder="1" applyAlignment="1" applyProtection="1">
      <alignment horizontal="center" vertical="center" wrapText="1"/>
      <protection hidden="1"/>
    </xf>
    <xf numFmtId="164" fontId="5" fillId="12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12" borderId="44" xfId="0" applyFont="1" applyFill="1" applyBorder="1" applyProtection="1">
      <protection hidden="1"/>
    </xf>
    <xf numFmtId="0" fontId="3" fillId="12" borderId="0" xfId="0" applyFont="1" applyFill="1" applyBorder="1" applyProtection="1">
      <protection hidden="1"/>
    </xf>
    <xf numFmtId="0" fontId="3" fillId="18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5" borderId="50" xfId="0" applyFont="1" applyFill="1" applyBorder="1" applyAlignment="1" applyProtection="1">
      <alignment horizontal="left" vertical="center" wrapText="1"/>
      <protection hidden="1"/>
    </xf>
    <xf numFmtId="0" fontId="5" fillId="12" borderId="13" xfId="0" applyFont="1" applyFill="1" applyBorder="1" applyAlignment="1" applyProtection="1">
      <alignment horizontal="center" vertical="center" wrapText="1"/>
      <protection hidden="1"/>
    </xf>
    <xf numFmtId="0" fontId="5" fillId="3" borderId="50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10" borderId="0" xfId="0" applyFont="1" applyFill="1" applyBorder="1" applyAlignment="1" applyProtection="1">
      <alignment horizontal="right" vertical="center" wrapText="1"/>
      <protection hidden="1"/>
    </xf>
    <xf numFmtId="0" fontId="3" fillId="7" borderId="50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5" fillId="13" borderId="4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vertical="center" wrapText="1"/>
      <protection hidden="1"/>
    </xf>
    <xf numFmtId="0" fontId="5" fillId="6" borderId="2" xfId="0" applyFont="1" applyFill="1" applyBorder="1" applyAlignment="1" applyProtection="1">
      <alignment vertical="center" wrapText="1"/>
      <protection hidden="1"/>
    </xf>
    <xf numFmtId="0" fontId="5" fillId="6" borderId="48" xfId="0" applyFont="1" applyFill="1" applyBorder="1" applyAlignment="1" applyProtection="1">
      <alignment vertical="center" wrapText="1"/>
      <protection hidden="1"/>
    </xf>
    <xf numFmtId="0" fontId="3" fillId="2" borderId="28" xfId="0" applyFont="1" applyFill="1" applyBorder="1" applyAlignment="1" applyProtection="1">
      <alignment horizontal="center" vertical="center" wrapText="1"/>
      <protection hidden="1"/>
    </xf>
    <xf numFmtId="0" fontId="3" fillId="5" borderId="4" xfId="0" applyFont="1" applyFill="1" applyBorder="1" applyAlignment="1" applyProtection="1">
      <alignment horizontal="right" vertical="center" wrapText="1"/>
      <protection hidden="1"/>
    </xf>
    <xf numFmtId="0" fontId="3" fillId="5" borderId="25" xfId="0" applyFont="1" applyFill="1" applyBorder="1" applyAlignment="1" applyProtection="1">
      <alignment horizontal="left" vertical="center" wrapText="1"/>
      <protection hidden="1"/>
    </xf>
    <xf numFmtId="0" fontId="5" fillId="8" borderId="0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5" fillId="12" borderId="0" xfId="0" applyFont="1" applyFill="1" applyBorder="1" applyAlignment="1" applyProtection="1">
      <alignment horizontal="center" vertical="center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3" fillId="12" borderId="49" xfId="0" applyFont="1" applyFill="1" applyBorder="1" applyAlignment="1" applyProtection="1">
      <alignment horizontal="center" vertical="center" wrapText="1"/>
      <protection hidden="1"/>
    </xf>
    <xf numFmtId="0" fontId="3" fillId="7" borderId="25" xfId="0" applyFont="1" applyFill="1" applyBorder="1" applyAlignment="1" applyProtection="1">
      <alignment horizontal="left" vertical="center" wrapText="1"/>
      <protection hidden="1"/>
    </xf>
    <xf numFmtId="0" fontId="3" fillId="12" borderId="16" xfId="0" applyFont="1" applyFill="1" applyBorder="1" applyAlignment="1" applyProtection="1">
      <alignment horizontal="center" vertical="center" wrapText="1"/>
      <protection hidden="1"/>
    </xf>
    <xf numFmtId="0" fontId="3" fillId="12" borderId="33" xfId="0" applyFont="1" applyFill="1" applyBorder="1" applyAlignment="1" applyProtection="1">
      <alignment horizontal="center" vertical="center" wrapText="1"/>
      <protection hidden="1"/>
    </xf>
    <xf numFmtId="0" fontId="3" fillId="12" borderId="34" xfId="0" applyFont="1" applyFill="1" applyBorder="1" applyAlignment="1" applyProtection="1">
      <alignment horizontal="center" vertical="center" wrapText="1"/>
      <protection hidden="1"/>
    </xf>
    <xf numFmtId="0" fontId="0" fillId="0" borderId="4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Alignment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5" fillId="12" borderId="0" xfId="0" applyFont="1" applyFill="1" applyBorder="1" applyAlignment="1" applyProtection="1">
      <alignment horizontal="right" vertical="center" wrapText="1"/>
      <protection hidden="1"/>
    </xf>
    <xf numFmtId="0" fontId="5" fillId="12" borderId="34" xfId="0" applyFont="1" applyFill="1" applyBorder="1" applyAlignment="1" applyProtection="1">
      <alignment horizontal="center" vertical="center" wrapText="1"/>
      <protection hidden="1"/>
    </xf>
    <xf numFmtId="0" fontId="5" fillId="12" borderId="1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left" vertical="center" wrapText="1"/>
      <protection hidden="1"/>
    </xf>
    <xf numFmtId="0" fontId="5" fillId="12" borderId="4" xfId="0" applyFont="1" applyFill="1" applyBorder="1" applyAlignment="1" applyProtection="1">
      <alignment horizontal="center" vertical="center" wrapText="1"/>
      <protection hidden="1"/>
    </xf>
    <xf numFmtId="0" fontId="3" fillId="12" borderId="23" xfId="0" applyFont="1" applyFill="1" applyBorder="1" applyAlignment="1" applyProtection="1">
      <alignment horizontal="center" vertical="center" wrapText="1"/>
      <protection hidden="1"/>
    </xf>
    <xf numFmtId="0" fontId="5" fillId="8" borderId="7" xfId="0" applyFont="1" applyFill="1" applyBorder="1" applyAlignment="1" applyProtection="1">
      <alignment horizontal="center" vertical="center" wrapText="1"/>
      <protection hidden="1"/>
    </xf>
    <xf numFmtId="2" fontId="5" fillId="1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7" xfId="0" applyFont="1" applyFill="1" applyBorder="1" applyAlignment="1" applyProtection="1">
      <alignment horizontal="left" vertical="center" wrapText="1"/>
      <protection hidden="1"/>
    </xf>
    <xf numFmtId="0" fontId="5" fillId="17" borderId="1" xfId="0" applyFont="1" applyFill="1" applyBorder="1" applyAlignment="1" applyProtection="1">
      <alignment horizontal="right" vertical="center" wrapText="1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right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12" borderId="3" xfId="0" applyFont="1" applyFill="1" applyBorder="1" applyAlignment="1" applyProtection="1">
      <alignment horizontal="center" vertical="center" wrapText="1"/>
      <protection hidden="1"/>
    </xf>
    <xf numFmtId="0" fontId="5" fillId="4" borderId="28" xfId="0" applyFont="1" applyFill="1" applyBorder="1" applyAlignment="1" applyProtection="1">
      <alignment horizontal="left" vertical="center" wrapText="1"/>
      <protection hidden="1"/>
    </xf>
    <xf numFmtId="0" fontId="3" fillId="5" borderId="25" xfId="0" applyFont="1" applyFill="1" applyBorder="1" applyAlignment="1" applyProtection="1">
      <alignment vertical="center" wrapText="1"/>
      <protection hidden="1"/>
    </xf>
    <xf numFmtId="1" fontId="3" fillId="12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25" xfId="0" applyFont="1" applyFill="1" applyBorder="1" applyAlignment="1" applyProtection="1">
      <alignment horizontal="center" vertical="center" wrapText="1"/>
      <protection hidden="1"/>
    </xf>
    <xf numFmtId="0" fontId="3" fillId="10" borderId="28" xfId="0" applyFont="1" applyFill="1" applyBorder="1" applyAlignment="1" applyProtection="1">
      <alignment horizontal="right" vertical="center" wrapText="1"/>
      <protection hidden="1"/>
    </xf>
    <xf numFmtId="0" fontId="3" fillId="12" borderId="12" xfId="0" applyFont="1" applyFill="1" applyBorder="1" applyAlignment="1" applyProtection="1">
      <alignment vertical="center" wrapText="1"/>
      <protection hidden="1"/>
    </xf>
    <xf numFmtId="0" fontId="5" fillId="8" borderId="12" xfId="0" applyFont="1" applyFill="1" applyBorder="1" applyAlignment="1" applyProtection="1">
      <alignment horizontal="center" vertical="center" wrapText="1"/>
      <protection hidden="1"/>
    </xf>
    <xf numFmtId="1" fontId="5" fillId="12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12" xfId="0" applyFont="1" applyFill="1" applyBorder="1" applyAlignment="1" applyProtection="1">
      <alignment vertical="center" wrapText="1"/>
      <protection hidden="1"/>
    </xf>
    <xf numFmtId="0" fontId="5" fillId="4" borderId="29" xfId="0" applyFont="1" applyFill="1" applyBorder="1" applyAlignment="1" applyProtection="1">
      <alignment vertical="center" wrapText="1"/>
      <protection hidden="1"/>
    </xf>
    <xf numFmtId="0" fontId="3" fillId="21" borderId="12" xfId="0" applyFont="1" applyFill="1" applyBorder="1" applyAlignment="1" applyProtection="1">
      <alignment horizontal="center" vertical="center" wrapText="1"/>
      <protection hidden="1"/>
    </xf>
    <xf numFmtId="0" fontId="3" fillId="5" borderId="28" xfId="0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8" borderId="12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5" borderId="12" xfId="0" applyFont="1" applyFill="1" applyBorder="1" applyAlignment="1" applyProtection="1">
      <alignment horizontal="left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left" vertical="center" wrapText="1"/>
      <protection hidden="1"/>
    </xf>
    <xf numFmtId="0" fontId="3" fillId="0" borderId="28" xfId="0" applyFont="1" applyFill="1" applyBorder="1" applyAlignment="1" applyProtection="1">
      <alignment horizontal="right"/>
      <protection hidden="1"/>
    </xf>
    <xf numFmtId="0" fontId="3" fillId="7" borderId="49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Protection="1">
      <protection hidden="1"/>
    </xf>
    <xf numFmtId="0" fontId="3" fillId="8" borderId="26" xfId="0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Protection="1">
      <protection hidden="1"/>
    </xf>
    <xf numFmtId="0" fontId="5" fillId="18" borderId="1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3" fillId="12" borderId="5" xfId="0" applyFont="1" applyFill="1" applyBorder="1" applyAlignment="1" applyProtection="1">
      <alignment wrapText="1"/>
      <protection hidden="1"/>
    </xf>
    <xf numFmtId="164" fontId="3" fillId="12" borderId="0" xfId="0" applyNumberFormat="1" applyFont="1" applyFill="1" applyBorder="1" applyAlignment="1" applyProtection="1">
      <alignment horizontal="center" vertical="center" wrapText="1"/>
      <protection hidden="1"/>
    </xf>
    <xf numFmtId="2" fontId="5" fillId="12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2" fontId="3" fillId="12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12" borderId="8" xfId="0" applyFont="1" applyFill="1" applyBorder="1" applyAlignment="1" applyProtection="1">
      <alignment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49" xfId="0" applyFont="1" applyFill="1" applyBorder="1" applyAlignment="1" applyProtection="1">
      <alignment horizontal="center" vertical="center" wrapText="1"/>
      <protection locked="0"/>
    </xf>
    <xf numFmtId="0" fontId="3" fillId="12" borderId="16" xfId="0" applyFont="1" applyFill="1" applyBorder="1" applyAlignment="1" applyProtection="1">
      <alignment horizontal="center" vertical="center" wrapText="1"/>
      <protection locked="0"/>
    </xf>
    <xf numFmtId="0" fontId="3" fillId="12" borderId="1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9" borderId="2" xfId="0" applyFont="1" applyFill="1" applyBorder="1" applyAlignment="1" applyProtection="1">
      <alignment horizontal="right" vertical="center" wrapText="1"/>
      <protection hidden="1"/>
    </xf>
    <xf numFmtId="0" fontId="0" fillId="12" borderId="3" xfId="0" applyFill="1" applyBorder="1" applyProtection="1">
      <protection hidden="1"/>
    </xf>
    <xf numFmtId="0" fontId="3" fillId="9" borderId="0" xfId="0" applyFont="1" applyFill="1" applyBorder="1" applyAlignment="1" applyProtection="1">
      <alignment horizontal="right" vertical="center" wrapText="1"/>
      <protection hidden="1"/>
    </xf>
    <xf numFmtId="0" fontId="0" fillId="12" borderId="5" xfId="0" applyFill="1" applyBorder="1" applyProtection="1">
      <protection hidden="1"/>
    </xf>
    <xf numFmtId="0" fontId="9" fillId="12" borderId="7" xfId="0" applyFont="1" applyFill="1" applyBorder="1" applyAlignment="1" applyProtection="1">
      <alignment horizontal="center" vertical="center" wrapText="1"/>
      <protection hidden="1"/>
    </xf>
    <xf numFmtId="0" fontId="0" fillId="12" borderId="8" xfId="0" applyFill="1" applyBorder="1" applyProtection="1"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165" fontId="3" fillId="0" borderId="12" xfId="0" applyNumberFormat="1" applyFont="1" applyBorder="1" applyAlignment="1" applyProtection="1">
      <alignment horizontal="center" vertical="center" wrapText="1"/>
      <protection hidden="1"/>
    </xf>
    <xf numFmtId="0" fontId="9" fillId="12" borderId="0" xfId="0" applyFont="1" applyFill="1" applyBorder="1" applyAlignment="1" applyProtection="1">
      <alignment horizontal="center" vertical="center" wrapText="1"/>
      <protection hidden="1"/>
    </xf>
    <xf numFmtId="1" fontId="3" fillId="0" borderId="12" xfId="0" applyNumberFormat="1" applyFont="1" applyBorder="1" applyAlignment="1" applyProtection="1">
      <alignment horizontal="center" vertical="center" wrapText="1"/>
      <protection hidden="1"/>
    </xf>
    <xf numFmtId="1" fontId="3" fillId="0" borderId="22" xfId="0" applyNumberFormat="1" applyFont="1" applyBorder="1" applyAlignment="1" applyProtection="1">
      <alignment horizontal="center" vertical="center" wrapText="1"/>
      <protection hidden="1"/>
    </xf>
    <xf numFmtId="164" fontId="3" fillId="0" borderId="22" xfId="0" applyNumberFormat="1" applyFont="1" applyBorder="1" applyAlignment="1" applyProtection="1">
      <alignment horizontal="center" vertical="center" wrapText="1"/>
      <protection hidden="1"/>
    </xf>
    <xf numFmtId="0" fontId="5" fillId="4" borderId="20" xfId="0" applyFont="1" applyFill="1" applyBorder="1" applyAlignment="1" applyProtection="1">
      <alignment horizontal="left" vertical="center" wrapText="1"/>
      <protection hidden="1"/>
    </xf>
    <xf numFmtId="0" fontId="3" fillId="5" borderId="17" xfId="0" applyFont="1" applyFill="1" applyBorder="1" applyAlignment="1" applyProtection="1">
      <alignment horizontal="left" vertical="center" wrapText="1"/>
      <protection hidden="1"/>
    </xf>
    <xf numFmtId="0" fontId="3" fillId="12" borderId="30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3" borderId="42" xfId="0" applyFont="1" applyFill="1" applyBorder="1" applyAlignment="1" applyProtection="1">
      <alignment horizontal="left" vertical="center" wrapText="1"/>
      <protection hidden="1"/>
    </xf>
    <xf numFmtId="0" fontId="5" fillId="12" borderId="4" xfId="0" applyFont="1" applyFill="1" applyBorder="1" applyAlignment="1" applyProtection="1">
      <alignment horizontal="right" vertical="center" wrapText="1"/>
      <protection hidden="1"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165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34" xfId="0" applyFont="1" applyFill="1" applyBorder="1" applyAlignment="1" applyProtection="1">
      <alignment horizontal="center" vertical="center" wrapText="1"/>
      <protection hidden="1"/>
    </xf>
    <xf numFmtId="0" fontId="3" fillId="10" borderId="0" xfId="0" applyFont="1" applyFill="1" applyBorder="1" applyAlignment="1" applyProtection="1">
      <alignment horizontal="center" vertical="center" wrapText="1"/>
      <protection hidden="1"/>
    </xf>
    <xf numFmtId="165" fontId="5" fillId="12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7" borderId="11" xfId="0" applyFont="1" applyFill="1" applyBorder="1" applyAlignment="1" applyProtection="1">
      <alignment horizontal="left" vertical="center" wrapText="1"/>
      <protection hidden="1"/>
    </xf>
    <xf numFmtId="0" fontId="5" fillId="12" borderId="0" xfId="0" applyFont="1" applyFill="1" applyBorder="1" applyAlignment="1" applyProtection="1">
      <alignment vertical="center" wrapText="1"/>
      <protection hidden="1"/>
    </xf>
    <xf numFmtId="165" fontId="3" fillId="12" borderId="0" xfId="0" applyNumberFormat="1" applyFont="1" applyFill="1" applyBorder="1" applyAlignment="1" applyProtection="1">
      <alignment horizontal="center" vertical="center" wrapText="1"/>
      <protection hidden="1"/>
    </xf>
    <xf numFmtId="165" fontId="3" fillId="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165" fontId="5" fillId="12" borderId="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2" xfId="0" applyNumberFormat="1" applyFont="1" applyFill="1" applyBorder="1" applyAlignment="1" applyProtection="1">
      <alignment horizontal="center" vertical="center" wrapText="1"/>
      <protection hidden="1"/>
    </xf>
    <xf numFmtId="1" fontId="3" fillId="12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27" xfId="0" applyFont="1" applyFill="1" applyBorder="1" applyAlignment="1" applyProtection="1">
      <alignment horizontal="left" vertical="center" wrapText="1"/>
      <protection hidden="1"/>
    </xf>
    <xf numFmtId="0" fontId="3" fillId="3" borderId="12" xfId="0" applyFont="1" applyFill="1" applyBorder="1" applyAlignment="1" applyProtection="1">
      <alignment horizontal="left" vertical="center" wrapText="1"/>
      <protection hidden="1"/>
    </xf>
    <xf numFmtId="0" fontId="3" fillId="3" borderId="27" xfId="0" applyFont="1" applyFill="1" applyBorder="1" applyAlignment="1" applyProtection="1">
      <alignment horizontal="left" vertical="center" wrapText="1"/>
      <protection hidden="1"/>
    </xf>
    <xf numFmtId="1" fontId="3" fillId="12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hidden="1"/>
    </xf>
    <xf numFmtId="0" fontId="3" fillId="5" borderId="14" xfId="0" applyFont="1" applyFill="1" applyBorder="1" applyAlignment="1" applyProtection="1">
      <alignment horizontal="left" vertical="center" wrapText="1"/>
      <protection hidden="1"/>
    </xf>
    <xf numFmtId="0" fontId="3" fillId="7" borderId="12" xfId="0" applyFont="1" applyFill="1" applyBorder="1" applyAlignment="1" applyProtection="1">
      <alignment horizontal="left" vertical="center" wrapText="1"/>
      <protection hidden="1"/>
    </xf>
    <xf numFmtId="0" fontId="5" fillId="4" borderId="28" xfId="0" applyFont="1" applyFill="1" applyBorder="1" applyAlignment="1" applyProtection="1">
      <alignment vertical="center" wrapText="1"/>
      <protection hidden="1"/>
    </xf>
    <xf numFmtId="0" fontId="3" fillId="5" borderId="29" xfId="0" applyFont="1" applyFill="1" applyBorder="1" applyAlignment="1" applyProtection="1">
      <alignment horizontal="right" wrapText="1"/>
      <protection hidden="1"/>
    </xf>
    <xf numFmtId="0" fontId="3" fillId="5" borderId="28" xfId="0" applyFont="1" applyFill="1" applyBorder="1" applyAlignment="1" applyProtection="1">
      <alignment horizontal="right"/>
      <protection hidden="1"/>
    </xf>
    <xf numFmtId="0" fontId="3" fillId="18" borderId="1" xfId="0" applyFont="1" applyFill="1" applyBorder="1" applyAlignment="1" applyProtection="1">
      <alignment horizontal="center" vertical="center" wrapText="1"/>
      <protection hidden="1"/>
    </xf>
    <xf numFmtId="0" fontId="3" fillId="5" borderId="2" xfId="0" applyFont="1" applyFill="1" applyBorder="1" applyAlignment="1" applyProtection="1">
      <alignment horizontal="center" vertical="center" wrapText="1"/>
      <protection hidden="1"/>
    </xf>
    <xf numFmtId="0" fontId="3" fillId="12" borderId="3" xfId="0" applyFont="1" applyFill="1" applyBorder="1" applyAlignment="1" applyProtection="1">
      <alignment wrapText="1"/>
      <protection hidden="1"/>
    </xf>
    <xf numFmtId="0" fontId="3" fillId="12" borderId="0" xfId="0" applyFont="1" applyFill="1" applyBorder="1" applyAlignment="1" applyProtection="1">
      <alignment horizontal="right" wrapText="1"/>
      <protection hidden="1"/>
    </xf>
    <xf numFmtId="0" fontId="3" fillId="15" borderId="4" xfId="0" applyFont="1" applyFill="1" applyBorder="1" applyAlignment="1" applyProtection="1">
      <alignment horizontal="right" vertical="center" wrapText="1"/>
      <protection hidden="1"/>
    </xf>
    <xf numFmtId="0" fontId="3" fillId="12" borderId="4" xfId="0" applyFont="1" applyFill="1" applyBorder="1" applyAlignment="1" applyProtection="1">
      <alignment horizontal="right" vertical="center" wrapText="1"/>
      <protection hidden="1"/>
    </xf>
    <xf numFmtId="0" fontId="3" fillId="15" borderId="1" xfId="0" applyFont="1" applyFill="1" applyBorder="1" applyAlignment="1" applyProtection="1">
      <alignment horizontal="right" vertical="center" wrapText="1"/>
      <protection hidden="1"/>
    </xf>
    <xf numFmtId="0" fontId="3" fillId="12" borderId="0" xfId="0" applyFont="1" applyFill="1" applyBorder="1" applyAlignment="1" applyProtection="1">
      <alignment horizontal="right" vertical="center" wrapText="1"/>
      <protection hidden="1"/>
    </xf>
    <xf numFmtId="0" fontId="3" fillId="9" borderId="13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12" borderId="0" xfId="0" applyFont="1" applyFill="1" applyBorder="1" applyAlignment="1" applyProtection="1">
      <alignment horizontal="center" vertical="center" wrapText="1"/>
      <protection hidden="1"/>
    </xf>
    <xf numFmtId="165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2" xfId="0" applyFont="1" applyFill="1" applyBorder="1" applyAlignment="1" applyProtection="1">
      <alignment vertical="center" wrapText="1"/>
      <protection locked="0"/>
    </xf>
    <xf numFmtId="1" fontId="3" fillId="1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3" xfId="0" applyBorder="1" applyProtection="1">
      <protection hidden="1"/>
    </xf>
    <xf numFmtId="0" fontId="0" fillId="0" borderId="8" xfId="0" applyBorder="1" applyProtection="1">
      <protection hidden="1"/>
    </xf>
    <xf numFmtId="0" fontId="3" fillId="0" borderId="19" xfId="0" applyFont="1" applyBorder="1" applyAlignment="1" applyProtection="1">
      <alignment horizontal="right" vertical="center" wrapText="1"/>
      <protection hidden="1"/>
    </xf>
    <xf numFmtId="165" fontId="3" fillId="0" borderId="12" xfId="0" applyNumberFormat="1" applyFont="1" applyBorder="1" applyAlignment="1" applyProtection="1">
      <alignment horizontal="right" vertical="center" wrapText="1"/>
      <protection hidden="1"/>
    </xf>
    <xf numFmtId="1" fontId="3" fillId="0" borderId="12" xfId="0" applyNumberFormat="1" applyFont="1" applyBorder="1" applyAlignment="1" applyProtection="1">
      <alignment horizontal="right" vertical="center" wrapText="1"/>
      <protection hidden="1"/>
    </xf>
    <xf numFmtId="164" fontId="3" fillId="0" borderId="12" xfId="0" applyNumberFormat="1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vertical="center" wrapText="1"/>
      <protection hidden="1"/>
    </xf>
    <xf numFmtId="1" fontId="3" fillId="0" borderId="22" xfId="0" applyNumberFormat="1" applyFont="1" applyBorder="1" applyAlignment="1" applyProtection="1">
      <alignment horizontal="right" vertical="center" wrapText="1"/>
      <protection hidden="1"/>
    </xf>
    <xf numFmtId="164" fontId="3" fillId="0" borderId="22" xfId="0" applyNumberFormat="1" applyFont="1" applyBorder="1" applyAlignment="1" applyProtection="1">
      <alignment horizontal="right" vertical="center" wrapText="1"/>
      <protection hidden="1"/>
    </xf>
    <xf numFmtId="0" fontId="3" fillId="7" borderId="0" xfId="0" applyFont="1" applyFill="1" applyBorder="1" applyAlignment="1" applyProtection="1">
      <alignment horizontal="center" vertical="center" wrapText="1"/>
      <protection hidden="1"/>
    </xf>
    <xf numFmtId="0" fontId="3" fillId="5" borderId="30" xfId="0" applyFont="1" applyFill="1" applyBorder="1" applyAlignment="1" applyProtection="1">
      <alignment horizontal="center" vertical="center" wrapText="1"/>
      <protection hidden="1"/>
    </xf>
    <xf numFmtId="0" fontId="3" fillId="12" borderId="30" xfId="0" applyFont="1" applyFill="1" applyBorder="1" applyAlignment="1" applyProtection="1">
      <alignment horizontal="center" vertical="center" wrapText="1"/>
      <protection hidden="1"/>
    </xf>
    <xf numFmtId="1" fontId="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5" fillId="17" borderId="4" xfId="0" applyFont="1" applyFill="1" applyBorder="1" applyAlignment="1" applyProtection="1">
      <alignment horizontal="right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6" borderId="0" xfId="0" applyFont="1" applyFill="1" applyBorder="1" applyAlignment="1" applyProtection="1">
      <alignment horizontal="right" vertical="center" wrapText="1"/>
      <protection hidden="1"/>
    </xf>
    <xf numFmtId="2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165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0" fillId="12" borderId="6" xfId="0" applyFill="1" applyBorder="1" applyAlignment="1" applyProtection="1">
      <alignment horizontal="center" vertical="center" wrapText="1"/>
      <protection hidden="1"/>
    </xf>
    <xf numFmtId="0" fontId="0" fillId="12" borderId="7" xfId="0" applyFill="1" applyBorder="1" applyAlignment="1" applyProtection="1">
      <alignment horizontal="center" vertical="center" wrapText="1"/>
      <protection hidden="1"/>
    </xf>
    <xf numFmtId="0" fontId="5" fillId="4" borderId="24" xfId="0" applyFont="1" applyFill="1" applyBorder="1" applyAlignment="1" applyProtection="1">
      <alignment horizontal="left" vertical="center" wrapText="1"/>
      <protection hidden="1"/>
    </xf>
    <xf numFmtId="1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21" borderId="13" xfId="0" applyFont="1" applyFill="1" applyBorder="1" applyAlignment="1" applyProtection="1">
      <alignment horizontal="center" vertical="center" wrapText="1"/>
      <protection hidden="1"/>
    </xf>
    <xf numFmtId="0" fontId="3" fillId="5" borderId="14" xfId="0" applyFont="1" applyFill="1" applyBorder="1" applyAlignment="1" applyProtection="1">
      <protection hidden="1"/>
    </xf>
    <xf numFmtId="0" fontId="3" fillId="7" borderId="26" xfId="0" applyFont="1" applyFill="1" applyBorder="1" applyAlignment="1" applyProtection="1">
      <alignment horizontal="left" vertical="center" wrapText="1"/>
      <protection hidden="1"/>
    </xf>
    <xf numFmtId="0" fontId="3" fillId="5" borderId="14" xfId="0" applyFont="1" applyFill="1" applyBorder="1" applyAlignment="1" applyProtection="1">
      <alignment vertical="center" wrapText="1"/>
      <protection hidden="1"/>
    </xf>
    <xf numFmtId="0" fontId="3" fillId="12" borderId="7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wrapText="1"/>
      <protection hidden="1"/>
    </xf>
    <xf numFmtId="1" fontId="3" fillId="12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3" fillId="12" borderId="0" xfId="0" applyFont="1" applyFill="1" applyBorder="1" applyAlignment="1" applyProtection="1">
      <alignment horizontal="left" wrapText="1"/>
      <protection hidden="1"/>
    </xf>
    <xf numFmtId="2" fontId="3" fillId="12" borderId="1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8" xfId="0" applyBorder="1" applyAlignment="1" applyProtection="1">
      <alignment wrapText="1"/>
      <protection hidden="1"/>
    </xf>
    <xf numFmtId="0" fontId="0" fillId="5" borderId="0" xfId="0" applyFill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164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left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left" vertical="center" wrapText="1"/>
      <protection hidden="1"/>
    </xf>
    <xf numFmtId="0" fontId="0" fillId="12" borderId="4" xfId="0" applyFill="1" applyBorder="1" applyAlignment="1" applyProtection="1">
      <alignment horizontal="right" vertical="center" wrapText="1"/>
      <protection hidden="1"/>
    </xf>
    <xf numFmtId="0" fontId="5" fillId="9" borderId="12" xfId="0" applyFont="1" applyFill="1" applyBorder="1" applyAlignment="1" applyProtection="1">
      <alignment horizontal="center" vertical="center" wrapText="1"/>
      <protection hidden="1"/>
    </xf>
    <xf numFmtId="0" fontId="3" fillId="12" borderId="0" xfId="0" applyFont="1" applyFill="1" applyAlignment="1" applyProtection="1">
      <alignment horizontal="center" vertical="center" wrapText="1"/>
      <protection hidden="1"/>
    </xf>
    <xf numFmtId="0" fontId="5" fillId="10" borderId="12" xfId="0" applyFont="1" applyFill="1" applyBorder="1" applyAlignment="1" applyProtection="1">
      <alignment horizontal="center" vertical="center" wrapText="1"/>
      <protection hidden="1"/>
    </xf>
    <xf numFmtId="0" fontId="3" fillId="12" borderId="5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right" vertical="center" wrapText="1"/>
      <protection hidden="1"/>
    </xf>
    <xf numFmtId="2" fontId="3" fillId="8" borderId="0" xfId="0" applyNumberFormat="1" applyFont="1" applyFill="1" applyBorder="1" applyAlignment="1" applyProtection="1">
      <alignment horizontal="center" vertical="center" wrapText="1"/>
      <protection hidden="1"/>
    </xf>
    <xf numFmtId="2" fontId="3" fillId="19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Font="1" applyFill="1" applyBorder="1" applyAlignment="1" applyProtection="1">
      <alignment horizontal="right" vertical="center" wrapText="1"/>
      <protection hidden="1"/>
    </xf>
    <xf numFmtId="0" fontId="5" fillId="3" borderId="4" xfId="0" applyFont="1" applyFill="1" applyBorder="1" applyAlignment="1" applyProtection="1">
      <alignment horizontal="right" wrapText="1"/>
      <protection hidden="1"/>
    </xf>
    <xf numFmtId="0" fontId="3" fillId="12" borderId="8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2" fontId="3" fillId="8" borderId="23" xfId="0" applyNumberFormat="1" applyFont="1" applyFill="1" applyBorder="1" applyAlignment="1" applyProtection="1">
      <alignment horizontal="center" vertical="center" wrapText="1"/>
      <protection hidden="1"/>
    </xf>
    <xf numFmtId="2" fontId="3" fillId="19" borderId="23" xfId="0" applyNumberFormat="1" applyFont="1" applyFill="1" applyBorder="1" applyAlignment="1" applyProtection="1">
      <alignment horizontal="center" vertical="center" wrapText="1"/>
      <protection hidden="1"/>
    </xf>
    <xf numFmtId="164" fontId="3" fillId="12" borderId="5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12" borderId="6" xfId="0" applyFont="1" applyFill="1" applyBorder="1" applyAlignment="1" applyProtection="1">
      <alignment horizontal="center" vertical="center" wrapText="1"/>
      <protection hidden="1"/>
    </xf>
    <xf numFmtId="0" fontId="5" fillId="12" borderId="7" xfId="0" applyFont="1" applyFill="1" applyBorder="1" applyAlignment="1" applyProtection="1">
      <alignment horizontal="right" vertical="center" wrapText="1"/>
      <protection hidden="1"/>
    </xf>
    <xf numFmtId="165" fontId="5" fillId="1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12" borderId="5" xfId="0" applyFont="1" applyFill="1" applyBorder="1" applyAlignment="1" applyProtection="1">
      <alignment horizontal="center" vertical="center" wrapText="1"/>
      <protection hidden="1"/>
    </xf>
    <xf numFmtId="0" fontId="3" fillId="8" borderId="0" xfId="0" applyFont="1" applyFill="1" applyBorder="1" applyAlignment="1" applyProtection="1">
      <alignment vertical="center" wrapText="1"/>
      <protection hidden="1"/>
    </xf>
    <xf numFmtId="0" fontId="3" fillId="19" borderId="0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right" vertical="center" wrapText="1"/>
      <protection hidden="1"/>
    </xf>
    <xf numFmtId="2" fontId="5" fillId="8" borderId="0" xfId="0" applyNumberFormat="1" applyFont="1" applyFill="1" applyBorder="1" applyAlignment="1" applyProtection="1">
      <alignment vertical="center" wrapText="1"/>
      <protection hidden="1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wrapText="1"/>
      <protection hidden="1"/>
    </xf>
    <xf numFmtId="0" fontId="5" fillId="12" borderId="5" xfId="0" applyFont="1" applyFill="1" applyBorder="1" applyAlignment="1" applyProtection="1">
      <alignment horizontal="left" vertical="center" wrapText="1"/>
      <protection hidden="1"/>
    </xf>
    <xf numFmtId="0" fontId="3" fillId="12" borderId="0" xfId="0" applyFont="1" applyFill="1" applyAlignment="1" applyProtection="1">
      <alignment wrapText="1"/>
      <protection hidden="1"/>
    </xf>
    <xf numFmtId="2" fontId="3" fillId="12" borderId="0" xfId="0" applyNumberFormat="1" applyFont="1" applyFill="1" applyBorder="1" applyAlignment="1" applyProtection="1">
      <alignment horizontal="center" wrapText="1"/>
      <protection hidden="1"/>
    </xf>
    <xf numFmtId="0" fontId="3" fillId="12" borderId="5" xfId="0" applyFont="1" applyFill="1" applyBorder="1" applyAlignment="1" applyProtection="1">
      <alignment horizontal="left" wrapText="1"/>
      <protection hidden="1"/>
    </xf>
    <xf numFmtId="2" fontId="3" fillId="12" borderId="7" xfId="0" applyNumberFormat="1" applyFont="1" applyFill="1" applyBorder="1" applyAlignment="1" applyProtection="1">
      <alignment horizontal="center" vertical="center" wrapText="1"/>
      <protection hidden="1"/>
    </xf>
    <xf numFmtId="166" fontId="0" fillId="0" borderId="0" xfId="0" applyNumberFormat="1" applyAlignment="1" applyProtection="1">
      <alignment wrapText="1"/>
      <protection hidden="1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14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12" borderId="15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hidden="1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4" xfId="0" applyFont="1" applyFill="1" applyBorder="1" applyAlignment="1" applyProtection="1">
      <alignment horizontal="right" vertical="center" wrapText="1"/>
      <protection hidden="1"/>
    </xf>
    <xf numFmtId="0" fontId="3" fillId="9" borderId="0" xfId="0" applyFont="1" applyFill="1" applyBorder="1" applyAlignment="1" applyProtection="1">
      <alignment horizontal="right" vertical="center" wrapText="1"/>
      <protection hidden="1"/>
    </xf>
    <xf numFmtId="0" fontId="3" fillId="9" borderId="2" xfId="0" applyFont="1" applyFill="1" applyBorder="1" applyAlignment="1" applyProtection="1">
      <alignment horizontal="right" vertical="center" wrapText="1"/>
      <protection hidden="1"/>
    </xf>
    <xf numFmtId="0" fontId="3" fillId="12" borderId="0" xfId="0" applyFont="1" applyFill="1" applyBorder="1" applyAlignment="1" applyProtection="1">
      <alignment horizontal="right" vertical="center" wrapText="1"/>
      <protection hidden="1"/>
    </xf>
    <xf numFmtId="0" fontId="3" fillId="12" borderId="6" xfId="0" applyFont="1" applyFill="1" applyBorder="1" applyAlignment="1" applyProtection="1">
      <alignment horizontal="right" vertical="center" wrapText="1"/>
      <protection hidden="1"/>
    </xf>
    <xf numFmtId="0" fontId="3" fillId="12" borderId="7" xfId="0" applyFont="1" applyFill="1" applyBorder="1" applyAlignment="1" applyProtection="1">
      <alignment horizontal="right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5" fillId="8" borderId="7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3" fillId="12" borderId="0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12" borderId="12" xfId="0" applyFont="1" applyFill="1" applyBorder="1" applyAlignment="1" applyProtection="1">
      <alignment horizontal="center" vertical="center" wrapText="1"/>
      <protection hidden="1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2" fontId="0" fillId="0" borderId="0" xfId="0" applyNumberFormat="1" applyProtection="1">
      <protection hidden="1"/>
    </xf>
    <xf numFmtId="0" fontId="8" fillId="12" borderId="0" xfId="0" applyFont="1" applyFill="1" applyAlignment="1" applyProtection="1">
      <alignment horizontal="center" vertical="center" wrapText="1"/>
      <protection hidden="1"/>
    </xf>
    <xf numFmtId="0" fontId="0" fillId="0" borderId="2" xfId="0" applyBorder="1" applyProtection="1">
      <protection hidden="1"/>
    </xf>
    <xf numFmtId="0" fontId="0" fillId="0" borderId="7" xfId="0" applyBorder="1" applyProtection="1">
      <protection hidden="1"/>
    </xf>
    <xf numFmtId="0" fontId="10" fillId="2" borderId="0" xfId="0" applyFont="1" applyFill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0" fillId="2" borderId="7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10" borderId="4" xfId="0" applyFill="1" applyBorder="1" applyAlignment="1">
      <alignment horizontal="left" wrapText="1"/>
    </xf>
    <xf numFmtId="0" fontId="0" fillId="10" borderId="0" xfId="0" applyFill="1" applyBorder="1" applyAlignment="1">
      <alignment horizontal="left" wrapText="1"/>
    </xf>
    <xf numFmtId="0" fontId="0" fillId="10" borderId="5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right" vertical="center" wrapText="1"/>
      <protection hidden="1"/>
    </xf>
    <xf numFmtId="0" fontId="0" fillId="8" borderId="7" xfId="0" applyFill="1" applyBorder="1" applyAlignment="1" applyProtection="1">
      <alignment wrapText="1"/>
      <protection hidden="1"/>
    </xf>
    <xf numFmtId="0" fontId="0" fillId="8" borderId="42" xfId="0" applyFill="1" applyBorder="1" applyAlignment="1" applyProtection="1">
      <alignment wrapText="1"/>
      <protection hidden="1"/>
    </xf>
    <xf numFmtId="0" fontId="3" fillId="8" borderId="0" xfId="0" applyFont="1" applyFill="1" applyBorder="1" applyAlignment="1" applyProtection="1">
      <alignment horizontal="right" vertical="center" wrapText="1"/>
      <protection hidden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 applyProtection="1">
      <alignment horizontal="right" vertical="center" wrapText="1"/>
      <protection hidden="1"/>
    </xf>
    <xf numFmtId="0" fontId="3" fillId="8" borderId="30" xfId="0" applyFont="1" applyFill="1" applyBorder="1" applyAlignment="1" applyProtection="1">
      <alignment horizontal="right" vertical="center" wrapText="1"/>
      <protection hidden="1"/>
    </xf>
    <xf numFmtId="0" fontId="5" fillId="4" borderId="0" xfId="0" applyFont="1" applyFill="1" applyBorder="1" applyAlignment="1" applyProtection="1">
      <alignment horizontal="center" vertical="center" wrapText="1"/>
      <protection hidden="1"/>
    </xf>
    <xf numFmtId="0" fontId="5" fillId="4" borderId="3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41" xfId="0" applyFont="1" applyFill="1" applyBorder="1" applyAlignment="1" applyProtection="1">
      <alignment horizontal="center" vertical="center" wrapText="1"/>
      <protection hidden="1"/>
    </xf>
    <xf numFmtId="0" fontId="5" fillId="6" borderId="2" xfId="0" applyFont="1" applyFill="1" applyBorder="1" applyAlignment="1" applyProtection="1">
      <alignment horizontal="center" vertical="center" wrapText="1"/>
      <protection hidden="1"/>
    </xf>
    <xf numFmtId="0" fontId="5" fillId="6" borderId="41" xfId="0" applyFont="1" applyFill="1" applyBorder="1" applyAlignment="1" applyProtection="1">
      <alignment horizontal="center" vertical="center" wrapText="1"/>
      <protection hidden="1"/>
    </xf>
    <xf numFmtId="0" fontId="3" fillId="12" borderId="7" xfId="0" applyFont="1" applyFill="1" applyBorder="1" applyAlignment="1" applyProtection="1">
      <alignment horizontal="right" vertical="center" wrapText="1"/>
      <protection hidden="1"/>
    </xf>
    <xf numFmtId="0" fontId="3" fillId="3" borderId="50" xfId="0" applyFont="1" applyFill="1" applyBorder="1" applyAlignment="1" applyProtection="1">
      <alignment vertical="center" wrapText="1"/>
      <protection hidden="1"/>
    </xf>
    <xf numFmtId="0" fontId="3" fillId="3" borderId="5" xfId="0" applyFont="1" applyFill="1" applyBorder="1" applyAlignment="1" applyProtection="1">
      <alignment vertical="center" wrapText="1"/>
      <protection hidden="1"/>
    </xf>
    <xf numFmtId="0" fontId="5" fillId="8" borderId="4" xfId="0" applyFont="1" applyFill="1" applyBorder="1" applyAlignment="1" applyProtection="1">
      <alignment horizontal="right" vertical="center" wrapText="1"/>
      <protection hidden="1"/>
    </xf>
    <xf numFmtId="0" fontId="5" fillId="8" borderId="30" xfId="0" applyFont="1" applyFill="1" applyBorder="1" applyAlignment="1" applyProtection="1">
      <alignment horizontal="right" vertical="center" wrapText="1"/>
      <protection hidden="1"/>
    </xf>
    <xf numFmtId="0" fontId="5" fillId="8" borderId="0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12" borderId="4" xfId="0" applyFont="1" applyFill="1" applyBorder="1" applyAlignment="1" applyProtection="1">
      <alignment horizontal="right" vertical="center" wrapText="1"/>
      <protection hidden="1"/>
    </xf>
    <xf numFmtId="0" fontId="3" fillId="12" borderId="30" xfId="0" applyFont="1" applyFill="1" applyBorder="1" applyAlignment="1" applyProtection="1">
      <alignment horizontal="right" vertical="center" wrapText="1"/>
      <protection hidden="1"/>
    </xf>
    <xf numFmtId="0" fontId="3" fillId="12" borderId="0" xfId="0" applyFont="1" applyFill="1" applyBorder="1" applyAlignment="1" applyProtection="1">
      <alignment horizontal="right" vertical="center" wrapText="1"/>
      <protection hidden="1"/>
    </xf>
    <xf numFmtId="0" fontId="3" fillId="8" borderId="1" xfId="0" applyFont="1" applyFill="1" applyBorder="1" applyAlignment="1" applyProtection="1">
      <alignment horizontal="right" vertical="center"/>
      <protection hidden="1"/>
    </xf>
    <xf numFmtId="0" fontId="3" fillId="8" borderId="41" xfId="0" applyFont="1" applyFill="1" applyBorder="1" applyAlignment="1" applyProtection="1">
      <alignment horizontal="right" vertical="center"/>
      <protection hidden="1"/>
    </xf>
    <xf numFmtId="0" fontId="5" fillId="2" borderId="28" xfId="0" applyFont="1" applyFill="1" applyBorder="1" applyAlignment="1" applyProtection="1">
      <alignment horizontal="left" vertical="center" wrapText="1"/>
      <protection hidden="1"/>
    </xf>
    <xf numFmtId="0" fontId="5" fillId="2" borderId="12" xfId="0" applyFont="1" applyFill="1" applyBorder="1" applyAlignment="1" applyProtection="1">
      <alignment horizontal="left" vertical="center" wrapText="1"/>
      <protection hidden="1"/>
    </xf>
    <xf numFmtId="0" fontId="3" fillId="9" borderId="13" xfId="0" applyFont="1" applyFill="1" applyBorder="1" applyAlignment="1" applyProtection="1">
      <alignment horizontal="center" vertical="center" wrapText="1"/>
      <protection hidden="1"/>
    </xf>
    <xf numFmtId="0" fontId="3" fillId="9" borderId="14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5" fillId="24" borderId="12" xfId="0" applyFont="1" applyFill="1" applyBorder="1" applyAlignment="1" applyProtection="1">
      <alignment horizontal="left" vertical="center" wrapText="1"/>
      <protection hidden="1"/>
    </xf>
    <xf numFmtId="0" fontId="3" fillId="8" borderId="0" xfId="0" applyFont="1" applyFill="1" applyBorder="1" applyAlignment="1" applyProtection="1">
      <alignment horizontal="center" vertical="center" wrapText="1"/>
      <protection hidden="1"/>
    </xf>
    <xf numFmtId="0" fontId="3" fillId="12" borderId="6" xfId="0" applyFont="1" applyFill="1" applyBorder="1" applyAlignment="1" applyProtection="1">
      <alignment horizontal="right" vertical="center" wrapText="1"/>
      <protection hidden="1"/>
    </xf>
    <xf numFmtId="0" fontId="3" fillId="15" borderId="4" xfId="0" applyFont="1" applyFill="1" applyBorder="1" applyAlignment="1" applyProtection="1">
      <alignment horizontal="right" vertical="center" wrapText="1"/>
      <protection hidden="1"/>
    </xf>
    <xf numFmtId="0" fontId="3" fillId="15" borderId="30" xfId="0" applyFont="1" applyFill="1" applyBorder="1" applyAlignment="1" applyProtection="1">
      <alignment horizontal="right" vertical="center" wrapText="1"/>
      <protection hidden="1"/>
    </xf>
    <xf numFmtId="0" fontId="3" fillId="0" borderId="30" xfId="0" applyFont="1" applyBorder="1" applyProtection="1">
      <protection hidden="1"/>
    </xf>
    <xf numFmtId="0" fontId="3" fillId="9" borderId="0" xfId="0" applyFont="1" applyFill="1" applyBorder="1" applyAlignment="1" applyProtection="1">
      <alignment horizontal="right" vertical="center" wrapText="1"/>
      <protection hidden="1"/>
    </xf>
    <xf numFmtId="0" fontId="1" fillId="6" borderId="0" xfId="0" applyFont="1" applyFill="1" applyAlignment="1">
      <alignment horizontal="center" vertical="center" wrapText="1"/>
    </xf>
    <xf numFmtId="0" fontId="0" fillId="5" borderId="0" xfId="0" applyFill="1" applyAlignment="1" applyProtection="1">
      <alignment horizontal="center" vertical="center" wrapText="1"/>
      <protection locked="0"/>
    </xf>
    <xf numFmtId="0" fontId="3" fillId="15" borderId="1" xfId="0" applyFont="1" applyFill="1" applyBorder="1" applyAlignment="1" applyProtection="1">
      <alignment horizontal="right" vertical="center" wrapText="1"/>
      <protection hidden="1"/>
    </xf>
    <xf numFmtId="0" fontId="3" fillId="15" borderId="2" xfId="0" applyFont="1" applyFill="1" applyBorder="1" applyAlignment="1" applyProtection="1">
      <alignment horizontal="right" vertical="center" wrapText="1"/>
      <protection hidden="1"/>
    </xf>
    <xf numFmtId="0" fontId="3" fillId="9" borderId="2" xfId="0" applyFont="1" applyFill="1" applyBorder="1" applyAlignment="1" applyProtection="1">
      <alignment horizontal="right" vertical="center" wrapText="1"/>
      <protection hidden="1"/>
    </xf>
    <xf numFmtId="0" fontId="3" fillId="9" borderId="41" xfId="0" applyFont="1" applyFill="1" applyBorder="1" applyAlignment="1" applyProtection="1">
      <alignment horizontal="right" vertical="center" wrapText="1"/>
      <protection hidden="1"/>
    </xf>
    <xf numFmtId="0" fontId="3" fillId="9" borderId="30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" fillId="6" borderId="12" xfId="0" applyFont="1" applyFill="1" applyBorder="1" applyAlignment="1" applyProtection="1">
      <alignment horizontal="center" vertical="center" wrapText="1"/>
      <protection hidden="1"/>
    </xf>
    <xf numFmtId="0" fontId="3" fillId="15" borderId="0" xfId="0" applyFont="1" applyFill="1" applyBorder="1" applyAlignment="1" applyProtection="1">
      <alignment horizontal="righ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3" fillId="10" borderId="12" xfId="0" applyFont="1" applyFill="1" applyBorder="1" applyAlignment="1" applyProtection="1">
      <alignment horizontal="center" vertical="center" wrapText="1"/>
      <protection hidden="1"/>
    </xf>
    <xf numFmtId="0" fontId="3" fillId="5" borderId="0" xfId="0" applyFont="1" applyFill="1" applyBorder="1" applyAlignment="1" applyProtection="1">
      <alignment horizontal="right" vertical="center" wrapText="1"/>
      <protection hidden="1"/>
    </xf>
    <xf numFmtId="0" fontId="5" fillId="20" borderId="0" xfId="0" applyFont="1" applyFill="1" applyBorder="1" applyAlignment="1" applyProtection="1">
      <alignment horizontal="right" vertical="center" wrapText="1"/>
      <protection hidden="1"/>
    </xf>
    <xf numFmtId="0" fontId="5" fillId="14" borderId="4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5" fillId="14" borderId="33" xfId="0" applyFont="1" applyFill="1" applyBorder="1" applyAlignment="1" applyProtection="1">
      <alignment horizontal="left" vertical="center" wrapText="1"/>
      <protection hidden="1"/>
    </xf>
    <xf numFmtId="0" fontId="5" fillId="14" borderId="34" xfId="0" applyFont="1" applyFill="1" applyBorder="1" applyAlignment="1" applyProtection="1">
      <alignment horizontal="left" vertical="center" wrapText="1"/>
      <protection hidden="1"/>
    </xf>
    <xf numFmtId="0" fontId="3" fillId="18" borderId="4" xfId="0" applyFont="1" applyFill="1" applyBorder="1" applyAlignment="1" applyProtection="1">
      <alignment horizontal="right" vertical="center" wrapText="1"/>
      <protection hidden="1"/>
    </xf>
    <xf numFmtId="0" fontId="3" fillId="18" borderId="0" xfId="0" applyFont="1" applyFill="1" applyBorder="1" applyAlignment="1" applyProtection="1">
      <alignment horizontal="right" vertical="center" wrapText="1"/>
      <protection hidden="1"/>
    </xf>
    <xf numFmtId="0" fontId="5" fillId="8" borderId="42" xfId="0" applyFont="1" applyFill="1" applyBorder="1" applyAlignment="1" applyProtection="1">
      <alignment horizontal="right" vertical="center" wrapText="1"/>
      <protection hidden="1"/>
    </xf>
    <xf numFmtId="0" fontId="2" fillId="16" borderId="7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left" vertical="center" wrapText="1"/>
      <protection hidden="1"/>
    </xf>
    <xf numFmtId="0" fontId="5" fillId="4" borderId="2" xfId="0" applyFont="1" applyFill="1" applyBorder="1" applyAlignment="1" applyProtection="1">
      <alignment horizontal="left" vertical="center" wrapText="1"/>
      <protection hidden="1"/>
    </xf>
    <xf numFmtId="0" fontId="5" fillId="8" borderId="4" xfId="0" applyFont="1" applyFill="1" applyBorder="1" applyAlignment="1" applyProtection="1">
      <alignment horizontal="center" vertical="center" wrapText="1"/>
      <protection hidden="1"/>
    </xf>
    <xf numFmtId="0" fontId="3" fillId="10" borderId="19" xfId="0" applyFont="1" applyFill="1" applyBorder="1" applyAlignment="1" applyProtection="1">
      <alignment horizontal="center" vertical="center" wrapText="1"/>
      <protection hidden="1"/>
    </xf>
    <xf numFmtId="0" fontId="3" fillId="9" borderId="19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3" fillId="9" borderId="12" xfId="0" applyFont="1" applyFill="1" applyBorder="1" applyAlignment="1" applyProtection="1">
      <alignment horizontal="right" vertical="center" wrapText="1"/>
      <protection hidden="1"/>
    </xf>
    <xf numFmtId="0" fontId="3" fillId="12" borderId="12" xfId="0" applyFont="1" applyFill="1" applyBorder="1" applyAlignment="1" applyProtection="1">
      <alignment horizontal="right" vertical="center" wrapText="1"/>
      <protection hidden="1"/>
    </xf>
    <xf numFmtId="0" fontId="3" fillId="12" borderId="0" xfId="0" applyFont="1" applyFill="1" applyBorder="1" applyAlignment="1" applyProtection="1">
      <alignment horizontal="center" vertical="center" wrapText="1"/>
      <protection hidden="1"/>
    </xf>
    <xf numFmtId="0" fontId="5" fillId="4" borderId="4" xfId="0" applyFont="1" applyFill="1" applyBorder="1" applyAlignment="1" applyProtection="1">
      <alignment horizontal="left" vertical="center" wrapText="1"/>
      <protection hidden="1"/>
    </xf>
    <xf numFmtId="0" fontId="5" fillId="4" borderId="0" xfId="0" applyFont="1" applyFill="1" applyBorder="1" applyAlignment="1" applyProtection="1">
      <alignment horizontal="left" vertical="center" wrapText="1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8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3" fillId="18" borderId="15" xfId="0" applyFont="1" applyFill="1" applyBorder="1" applyAlignment="1" applyProtection="1">
      <alignment horizontal="center" vertical="center" wrapText="1"/>
      <protection hidden="1"/>
    </xf>
    <xf numFmtId="0" fontId="3" fillId="18" borderId="14" xfId="0" applyFont="1" applyFill="1" applyBorder="1" applyAlignment="1" applyProtection="1">
      <alignment horizontal="center" vertical="center" wrapText="1"/>
      <protection hidden="1"/>
    </xf>
    <xf numFmtId="0" fontId="3" fillId="18" borderId="12" xfId="0" applyFont="1" applyFill="1" applyBorder="1" applyAlignment="1" applyProtection="1">
      <alignment horizontal="center" vertical="center" wrapText="1"/>
      <protection hidden="1"/>
    </xf>
    <xf numFmtId="0" fontId="3" fillId="9" borderId="12" xfId="0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Border="1" applyAlignment="1" applyProtection="1">
      <alignment horizontal="right" vertical="center" wrapText="1"/>
      <protection hidden="1"/>
    </xf>
    <xf numFmtId="0" fontId="3" fillId="8" borderId="7" xfId="0" applyFont="1" applyFill="1" applyBorder="1" applyAlignment="1" applyProtection="1">
      <alignment horizontal="right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5" fillId="8" borderId="7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right" vertical="center" wrapText="1"/>
      <protection hidden="1"/>
    </xf>
    <xf numFmtId="0" fontId="3" fillId="8" borderId="42" xfId="0" applyFont="1" applyFill="1" applyBorder="1" applyAlignment="1" applyProtection="1">
      <alignment horizontal="right" vertical="center" wrapText="1"/>
      <protection hidden="1"/>
    </xf>
    <xf numFmtId="0" fontId="0" fillId="2" borderId="0" xfId="0" applyFill="1" applyAlignment="1" applyProtection="1">
      <alignment horizontal="center" vertical="center" wrapText="1"/>
      <protection hidden="1"/>
    </xf>
    <xf numFmtId="0" fontId="3" fillId="16" borderId="4" xfId="0" applyFont="1" applyFill="1" applyBorder="1" applyAlignment="1" applyProtection="1">
      <alignment horizontal="right" vertical="center" wrapText="1"/>
      <protection hidden="1"/>
    </xf>
    <xf numFmtId="0" fontId="3" fillId="16" borderId="0" xfId="0" applyFont="1" applyFill="1" applyBorder="1" applyAlignment="1" applyProtection="1">
      <alignment horizontal="right" vertical="center" wrapText="1"/>
      <protection hidden="1"/>
    </xf>
    <xf numFmtId="0" fontId="3" fillId="7" borderId="4" xfId="0" applyFont="1" applyFill="1" applyBorder="1" applyAlignment="1" applyProtection="1">
      <alignment horizontal="right" vertical="center" wrapText="1"/>
      <protection hidden="1"/>
    </xf>
    <xf numFmtId="0" fontId="3" fillId="7" borderId="30" xfId="0" applyFont="1" applyFill="1" applyBorder="1" applyAlignment="1" applyProtection="1">
      <alignment horizontal="right" vertical="center" wrapText="1"/>
      <protection hidden="1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10" borderId="4" xfId="0" applyFont="1" applyFill="1" applyBorder="1" applyAlignment="1" applyProtection="1">
      <alignment horizontal="right" vertical="center" wrapText="1"/>
      <protection hidden="1"/>
    </xf>
    <xf numFmtId="0" fontId="3" fillId="10" borderId="0" xfId="0" applyFont="1" applyFill="1" applyBorder="1" applyAlignment="1" applyProtection="1">
      <alignment horizontal="right" vertical="center" wrapText="1"/>
      <protection hidden="1"/>
    </xf>
    <xf numFmtId="0" fontId="5" fillId="19" borderId="9" xfId="0" applyFont="1" applyFill="1" applyBorder="1" applyAlignment="1" applyProtection="1">
      <alignment horizontal="center" vertical="center" wrapText="1"/>
      <protection hidden="1"/>
    </xf>
    <xf numFmtId="0" fontId="5" fillId="19" borderId="10" xfId="0" applyFont="1" applyFill="1" applyBorder="1" applyAlignment="1" applyProtection="1">
      <alignment horizontal="center" vertical="center" wrapText="1"/>
      <protection hidden="1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5" fillId="8" borderId="29" xfId="0" applyFont="1" applyFill="1" applyBorder="1" applyAlignment="1" applyProtection="1">
      <alignment horizontal="right" vertical="center" wrapText="1"/>
      <protection hidden="1"/>
    </xf>
    <xf numFmtId="0" fontId="5" fillId="8" borderId="15" xfId="0" applyFont="1" applyFill="1" applyBorder="1" applyAlignment="1" applyProtection="1">
      <alignment horizontal="right" vertical="center" wrapText="1"/>
      <protection hidden="1"/>
    </xf>
    <xf numFmtId="0" fontId="5" fillId="8" borderId="13" xfId="0" applyFont="1" applyFill="1" applyBorder="1" applyAlignment="1" applyProtection="1">
      <alignment horizontal="right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 wrapText="1"/>
      <protection hidden="1"/>
    </xf>
    <xf numFmtId="0" fontId="3" fillId="5" borderId="13" xfId="0" applyFont="1" applyFill="1" applyBorder="1" applyAlignment="1" applyProtection="1">
      <alignment horizontal="center" vertical="center" wrapText="1"/>
      <protection locked="0"/>
    </xf>
    <xf numFmtId="0" fontId="3" fillId="5" borderId="14" xfId="0" applyFont="1" applyFill="1" applyBorder="1" applyAlignment="1" applyProtection="1">
      <alignment horizontal="center" vertical="center" wrapText="1"/>
      <protection locked="0"/>
    </xf>
    <xf numFmtId="0" fontId="3" fillId="6" borderId="27" xfId="0" applyFont="1" applyFill="1" applyBorder="1" applyAlignment="1" applyProtection="1">
      <alignment horizontal="center" vertical="center" wrapText="1"/>
      <protection hidden="1"/>
    </xf>
    <xf numFmtId="0" fontId="5" fillId="8" borderId="7" xfId="0" applyFont="1" applyFill="1" applyBorder="1" applyAlignment="1" applyProtection="1">
      <alignment horizontal="right" vertical="center"/>
      <protection hidden="1"/>
    </xf>
    <xf numFmtId="0" fontId="5" fillId="8" borderId="42" xfId="0" applyFont="1" applyFill="1" applyBorder="1" applyAlignment="1" applyProtection="1">
      <alignment horizontal="right" vertical="center"/>
      <protection hidden="1"/>
    </xf>
    <xf numFmtId="0" fontId="3" fillId="9" borderId="41" xfId="0" applyFont="1" applyFill="1" applyBorder="1" applyAlignment="1" applyProtection="1">
      <alignment horizontal="right" vertical="center"/>
      <protection hidden="1"/>
    </xf>
    <xf numFmtId="0" fontId="3" fillId="9" borderId="30" xfId="0" applyFont="1" applyFill="1" applyBorder="1" applyAlignment="1" applyProtection="1">
      <alignment horizontal="right" vertical="center"/>
      <protection hidden="1"/>
    </xf>
    <xf numFmtId="0" fontId="5" fillId="2" borderId="33" xfId="0" applyFont="1" applyFill="1" applyBorder="1" applyAlignment="1" applyProtection="1">
      <alignment horizontal="left" vertical="center" wrapText="1"/>
      <protection hidden="1"/>
    </xf>
    <xf numFmtId="0" fontId="5" fillId="2" borderId="34" xfId="0" applyFont="1" applyFill="1" applyBorder="1" applyAlignment="1" applyProtection="1">
      <alignment horizontal="left" vertical="center" wrapText="1"/>
      <protection hidden="1"/>
    </xf>
    <xf numFmtId="0" fontId="5" fillId="24" borderId="1" xfId="0" applyFont="1" applyFill="1" applyBorder="1" applyAlignment="1" applyProtection="1">
      <alignment horizontal="left" vertical="center" wrapText="1"/>
      <protection hidden="1"/>
    </xf>
    <xf numFmtId="0" fontId="5" fillId="24" borderId="2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3" fillId="0" borderId="10" xfId="0" applyFont="1" applyBorder="1" applyProtection="1">
      <protection hidden="1"/>
    </xf>
    <xf numFmtId="0" fontId="3" fillId="0" borderId="40" xfId="0" applyFont="1" applyBorder="1" applyProtection="1">
      <protection hidden="1"/>
    </xf>
    <xf numFmtId="0" fontId="3" fillId="18" borderId="13" xfId="0" applyFont="1" applyFill="1" applyBorder="1" applyAlignment="1" applyProtection="1">
      <alignment horizontal="center"/>
      <protection hidden="1"/>
    </xf>
    <xf numFmtId="0" fontId="3" fillId="18" borderId="14" xfId="0" applyFont="1" applyFill="1" applyBorder="1" applyAlignment="1" applyProtection="1">
      <alignment horizontal="center"/>
      <protection hidden="1"/>
    </xf>
    <xf numFmtId="0" fontId="3" fillId="12" borderId="12" xfId="0" applyFont="1" applyFill="1" applyBorder="1" applyAlignment="1" applyProtection="1">
      <alignment horizontal="center" vertical="center" wrapText="1"/>
      <protection hidden="1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14" xfId="0" applyFont="1" applyFill="1" applyBorder="1" applyAlignment="1" applyProtection="1">
      <alignment horizontal="center" vertical="center" wrapText="1"/>
      <protection locked="0"/>
    </xf>
    <xf numFmtId="0" fontId="6" fillId="23" borderId="1" xfId="0" applyFont="1" applyFill="1" applyBorder="1" applyAlignment="1" applyProtection="1">
      <alignment horizontal="center" vertical="center" wrapText="1"/>
      <protection hidden="1"/>
    </xf>
    <xf numFmtId="0" fontId="6" fillId="23" borderId="4" xfId="0" applyFont="1" applyFill="1" applyBorder="1" applyAlignment="1" applyProtection="1">
      <alignment horizontal="center" vertical="center" wrapText="1"/>
      <protection hidden="1"/>
    </xf>
    <xf numFmtId="0" fontId="5" fillId="22" borderId="47" xfId="0" applyFont="1" applyFill="1" applyBorder="1" applyAlignment="1" applyProtection="1">
      <alignment horizontal="center" vertical="center" wrapText="1"/>
      <protection hidden="1"/>
    </xf>
    <xf numFmtId="0" fontId="5" fillId="22" borderId="2" xfId="0" applyFont="1" applyFill="1" applyBorder="1" applyAlignment="1" applyProtection="1">
      <alignment horizontal="center" vertical="center" wrapText="1"/>
      <protection hidden="1"/>
    </xf>
    <xf numFmtId="0" fontId="3" fillId="12" borderId="2" xfId="0" applyFont="1" applyFill="1" applyBorder="1" applyAlignment="1" applyProtection="1">
      <alignment horizontal="center" vertical="center" wrapText="1"/>
      <protection hidden="1"/>
    </xf>
    <xf numFmtId="0" fontId="3" fillId="12" borderId="3" xfId="0" applyFont="1" applyFill="1" applyBorder="1" applyAlignment="1" applyProtection="1">
      <alignment horizontal="center" vertical="center" wrapText="1"/>
      <protection hidden="1"/>
    </xf>
    <xf numFmtId="0" fontId="6" fillId="23" borderId="46" xfId="0" applyFont="1" applyFill="1" applyBorder="1" applyAlignment="1" applyProtection="1">
      <alignment horizontal="center" vertical="center" wrapText="1"/>
      <protection hidden="1"/>
    </xf>
    <xf numFmtId="0" fontId="6" fillId="23" borderId="38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right" vertical="center" wrapText="1"/>
      <protection hidden="1"/>
    </xf>
    <xf numFmtId="0" fontId="3" fillId="15" borderId="41" xfId="0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3.v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vmlDrawing" Target="../drawings/vmlDrawing5.vml"/><Relationship Id="rId4" Type="http://schemas.openxmlformats.org/officeDocument/2006/relationships/vmlDrawing" Target="../drawings/vmlDrawing4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7.vml"/><Relationship Id="rId4" Type="http://schemas.openxmlformats.org/officeDocument/2006/relationships/vmlDrawing" Target="../drawings/vmlDrawing6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comments" Target="../comments4.xml"/><Relationship Id="rId5" Type="http://schemas.openxmlformats.org/officeDocument/2006/relationships/vmlDrawing" Target="../drawings/vmlDrawing9.vml"/><Relationship Id="rId4" Type="http://schemas.openxmlformats.org/officeDocument/2006/relationships/vmlDrawing" Target="../drawings/vmlDrawing8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vmlDrawing" Target="../drawings/vmlDrawing10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showGridLines="0" tabSelected="1" showRuler="0" view="pageLayout" zoomScale="112" zoomScaleNormal="100" zoomScalePageLayoutView="112" workbookViewId="0">
      <selection activeCell="B49" sqref="B49:J49"/>
    </sheetView>
  </sheetViews>
  <sheetFormatPr baseColWidth="10" defaultColWidth="0" defaultRowHeight="15" zeroHeight="1" x14ac:dyDescent="0.25"/>
  <cols>
    <col min="1" max="9" width="11.42578125" style="2" customWidth="1"/>
    <col min="10" max="10" width="11.42578125" style="1" customWidth="1"/>
    <col min="11" max="11" width="31.7109375" style="1" hidden="1" customWidth="1"/>
    <col min="12" max="16384" width="11.42578125" hidden="1"/>
  </cols>
  <sheetData>
    <row r="1" spans="1:11" ht="16.5" thickBot="1" x14ac:dyDescent="0.3">
      <c r="A1" s="414" t="s">
        <v>221</v>
      </c>
      <c r="B1" s="414"/>
      <c r="C1" s="414"/>
      <c r="D1" s="414"/>
      <c r="E1" s="414"/>
      <c r="F1" s="414"/>
      <c r="G1" s="414"/>
      <c r="H1" s="414"/>
      <c r="I1" s="414"/>
      <c r="J1" s="414"/>
      <c r="K1"/>
    </row>
    <row r="2" spans="1:11" x14ac:dyDescent="0.25">
      <c r="A2" s="32"/>
      <c r="B2" s="33"/>
      <c r="C2" s="33"/>
      <c r="D2" s="33"/>
      <c r="E2" s="33"/>
      <c r="F2" s="33"/>
      <c r="G2" s="33"/>
      <c r="H2" s="33"/>
      <c r="I2" s="33"/>
      <c r="J2" s="29"/>
      <c r="K2"/>
    </row>
    <row r="3" spans="1:11" ht="91.5" customHeight="1" x14ac:dyDescent="0.25">
      <c r="A3" s="415" t="s">
        <v>243</v>
      </c>
      <c r="B3" s="416"/>
      <c r="C3" s="416"/>
      <c r="D3" s="416"/>
      <c r="E3" s="416"/>
      <c r="F3" s="416"/>
      <c r="G3" s="416"/>
      <c r="H3" s="416"/>
      <c r="I3" s="416"/>
      <c r="J3" s="417"/>
      <c r="K3"/>
    </row>
    <row r="4" spans="1:11" ht="15" customHeight="1" x14ac:dyDescent="0.25">
      <c r="A4" s="31"/>
      <c r="B4" s="30"/>
      <c r="C4" s="30"/>
      <c r="D4" s="30"/>
      <c r="E4" s="30"/>
      <c r="F4" s="30"/>
      <c r="G4" s="30"/>
      <c r="H4" s="30"/>
      <c r="I4" s="30"/>
      <c r="J4" s="28"/>
      <c r="K4"/>
    </row>
    <row r="5" spans="1:11" ht="14.25" customHeight="1" thickBot="1" x14ac:dyDescent="0.3">
      <c r="A5" s="418" t="s">
        <v>242</v>
      </c>
      <c r="B5" s="419"/>
      <c r="C5" s="419"/>
      <c r="D5" s="419"/>
      <c r="E5" s="419"/>
      <c r="F5" s="419"/>
      <c r="G5" s="419"/>
      <c r="H5" s="419"/>
      <c r="I5" s="419"/>
      <c r="J5" s="420"/>
      <c r="K5"/>
    </row>
    <row r="6" spans="1:11" ht="1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/>
    </row>
    <row r="7" spans="1:11" ht="15" customHeight="1" thickBot="1" x14ac:dyDescent="0.3">
      <c r="A7" s="421" t="s">
        <v>222</v>
      </c>
      <c r="B7" s="421"/>
      <c r="C7" s="421"/>
      <c r="D7" s="421"/>
      <c r="E7" s="421"/>
      <c r="F7" s="421"/>
      <c r="G7" s="421"/>
      <c r="H7" s="421"/>
      <c r="I7" s="421"/>
      <c r="J7" s="421"/>
      <c r="K7"/>
    </row>
    <row r="8" spans="1:11" s="4" customFormat="1" ht="15" customHeight="1" x14ac:dyDescent="0.25">
      <c r="A8" s="38"/>
      <c r="B8" s="39"/>
      <c r="C8" s="39"/>
      <c r="D8" s="39"/>
      <c r="E8" s="39"/>
      <c r="F8" s="39"/>
      <c r="G8" s="39"/>
      <c r="H8" s="39"/>
      <c r="I8" s="39"/>
      <c r="J8" s="40"/>
    </row>
    <row r="9" spans="1:11" ht="29.25" customHeight="1" x14ac:dyDescent="0.25">
      <c r="A9" s="429" t="s">
        <v>244</v>
      </c>
      <c r="B9" s="430"/>
      <c r="C9" s="430"/>
      <c r="D9" s="430"/>
      <c r="E9" s="430"/>
      <c r="F9" s="430"/>
      <c r="G9" s="430"/>
      <c r="H9" s="430"/>
      <c r="I9" s="430"/>
      <c r="J9" s="431"/>
      <c r="K9"/>
    </row>
    <row r="10" spans="1:11" ht="16.5" customHeight="1" x14ac:dyDescent="0.25">
      <c r="A10" s="426" t="s">
        <v>229</v>
      </c>
      <c r="B10" s="427"/>
      <c r="C10" s="427"/>
      <c r="D10" s="427"/>
      <c r="E10" s="427"/>
      <c r="F10" s="427"/>
      <c r="G10" s="427"/>
      <c r="H10" s="427"/>
      <c r="I10" s="427"/>
      <c r="J10" s="428"/>
      <c r="K10"/>
    </row>
    <row r="11" spans="1:11" ht="51" customHeight="1" x14ac:dyDescent="0.25">
      <c r="A11" s="34"/>
      <c r="B11" s="432" t="s">
        <v>225</v>
      </c>
      <c r="C11" s="430"/>
      <c r="D11" s="430"/>
      <c r="E11" s="430"/>
      <c r="F11" s="430"/>
      <c r="G11" s="430"/>
      <c r="H11" s="430"/>
      <c r="I11" s="430"/>
      <c r="J11" s="431"/>
      <c r="K11"/>
    </row>
    <row r="12" spans="1:11" ht="36" customHeight="1" x14ac:dyDescent="0.25">
      <c r="A12" s="34"/>
      <c r="B12" s="423" t="s">
        <v>224</v>
      </c>
      <c r="C12" s="424"/>
      <c r="D12" s="424"/>
      <c r="E12" s="424"/>
      <c r="F12" s="424"/>
      <c r="G12" s="424"/>
      <c r="H12" s="424"/>
      <c r="I12" s="424"/>
      <c r="J12" s="425"/>
      <c r="K12"/>
    </row>
    <row r="13" spans="1:11" ht="16.5" customHeight="1" x14ac:dyDescent="0.25">
      <c r="A13" s="426" t="s">
        <v>230</v>
      </c>
      <c r="B13" s="427"/>
      <c r="C13" s="427"/>
      <c r="D13" s="427"/>
      <c r="E13" s="427"/>
      <c r="F13" s="427"/>
      <c r="G13" s="427"/>
      <c r="H13" s="427"/>
      <c r="I13" s="427"/>
      <c r="J13" s="428"/>
      <c r="K13"/>
    </row>
    <row r="14" spans="1:11" ht="33" customHeight="1" x14ac:dyDescent="0.25">
      <c r="A14" s="34"/>
      <c r="B14" s="423" t="s">
        <v>226</v>
      </c>
      <c r="C14" s="424"/>
      <c r="D14" s="424"/>
      <c r="E14" s="424"/>
      <c r="F14" s="424"/>
      <c r="G14" s="424"/>
      <c r="H14" s="424"/>
      <c r="I14" s="424"/>
      <c r="J14" s="425"/>
      <c r="K14"/>
    </row>
    <row r="15" spans="1:11" ht="36" customHeight="1" x14ac:dyDescent="0.25">
      <c r="A15" s="34"/>
      <c r="B15" s="423" t="s">
        <v>224</v>
      </c>
      <c r="C15" s="424"/>
      <c r="D15" s="424"/>
      <c r="E15" s="424"/>
      <c r="F15" s="424"/>
      <c r="G15" s="424"/>
      <c r="H15" s="424"/>
      <c r="I15" s="424"/>
      <c r="J15" s="425"/>
      <c r="K15"/>
    </row>
    <row r="16" spans="1:11" ht="16.5" customHeight="1" x14ac:dyDescent="0.25">
      <c r="A16" s="426" t="s">
        <v>227</v>
      </c>
      <c r="B16" s="427"/>
      <c r="C16" s="427"/>
      <c r="D16" s="427"/>
      <c r="E16" s="427"/>
      <c r="F16" s="427"/>
      <c r="G16" s="427"/>
      <c r="H16" s="427"/>
      <c r="I16" s="427"/>
      <c r="J16" s="428"/>
      <c r="K16"/>
    </row>
    <row r="17" spans="1:11" ht="33" customHeight="1" x14ac:dyDescent="0.25">
      <c r="A17" s="34"/>
      <c r="B17" s="423" t="s">
        <v>245</v>
      </c>
      <c r="C17" s="424"/>
      <c r="D17" s="424"/>
      <c r="E17" s="424"/>
      <c r="F17" s="424"/>
      <c r="G17" s="424"/>
      <c r="H17" s="424"/>
      <c r="I17" s="424"/>
      <c r="J17" s="425"/>
      <c r="K17"/>
    </row>
    <row r="18" spans="1:11" ht="36" customHeight="1" thickBot="1" x14ac:dyDescent="0.3">
      <c r="A18" s="44"/>
      <c r="B18" s="433" t="s">
        <v>228</v>
      </c>
      <c r="C18" s="434"/>
      <c r="D18" s="434"/>
      <c r="E18" s="434"/>
      <c r="F18" s="434"/>
      <c r="G18" s="434"/>
      <c r="H18" s="434"/>
      <c r="I18" s="434"/>
      <c r="J18" s="435"/>
      <c r="K18"/>
    </row>
    <row r="19" spans="1:11" x14ac:dyDescent="0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/>
    </row>
    <row r="20" spans="1:11" ht="37.5" customHeight="1" thickBot="1" x14ac:dyDescent="0.3">
      <c r="A20" s="422" t="s">
        <v>238</v>
      </c>
      <c r="B20" s="422"/>
      <c r="C20" s="422"/>
      <c r="D20" s="422"/>
      <c r="E20" s="422"/>
      <c r="F20" s="422"/>
      <c r="G20" s="422"/>
      <c r="H20" s="422"/>
      <c r="I20" s="422"/>
      <c r="J20" s="422"/>
      <c r="K20"/>
    </row>
    <row r="21" spans="1:11" s="4" customFormat="1" ht="15" customHeight="1" x14ac:dyDescent="0.25">
      <c r="A21" s="41"/>
      <c r="B21" s="42"/>
      <c r="C21" s="42"/>
      <c r="D21" s="42"/>
      <c r="E21" s="42"/>
      <c r="F21" s="42"/>
      <c r="G21" s="42"/>
      <c r="H21" s="42"/>
      <c r="I21" s="42"/>
      <c r="J21" s="43"/>
    </row>
    <row r="22" spans="1:11" ht="33.75" customHeight="1" x14ac:dyDescent="0.25">
      <c r="A22" s="429" t="s">
        <v>239</v>
      </c>
      <c r="B22" s="430"/>
      <c r="C22" s="430"/>
      <c r="D22" s="430"/>
      <c r="E22" s="430"/>
      <c r="F22" s="430"/>
      <c r="G22" s="430"/>
      <c r="H22" s="430"/>
      <c r="I22" s="430"/>
      <c r="J22" s="431"/>
      <c r="K22"/>
    </row>
    <row r="23" spans="1:11" ht="16.5" customHeight="1" x14ac:dyDescent="0.25">
      <c r="A23" s="426" t="s">
        <v>229</v>
      </c>
      <c r="B23" s="427"/>
      <c r="C23" s="427"/>
      <c r="D23" s="427"/>
      <c r="E23" s="427"/>
      <c r="F23" s="427"/>
      <c r="G23" s="427"/>
      <c r="H23" s="427"/>
      <c r="I23" s="427"/>
      <c r="J23" s="428"/>
      <c r="K23"/>
    </row>
    <row r="24" spans="1:11" ht="36.75" customHeight="1" x14ac:dyDescent="0.25">
      <c r="A24" s="34"/>
      <c r="B24" s="423" t="s">
        <v>231</v>
      </c>
      <c r="C24" s="424"/>
      <c r="D24" s="424"/>
      <c r="E24" s="424"/>
      <c r="F24" s="424"/>
      <c r="G24" s="424"/>
      <c r="H24" s="424"/>
      <c r="I24" s="424"/>
      <c r="J24" s="425"/>
      <c r="K24"/>
    </row>
    <row r="25" spans="1:11" x14ac:dyDescent="0.25">
      <c r="A25" s="34"/>
      <c r="B25" s="424"/>
      <c r="C25" s="424"/>
      <c r="D25" s="424"/>
      <c r="E25" s="424"/>
      <c r="F25" s="424"/>
      <c r="G25" s="424"/>
      <c r="H25" s="424"/>
      <c r="I25" s="424"/>
      <c r="J25" s="425"/>
      <c r="K25"/>
    </row>
    <row r="26" spans="1:11" ht="16.5" customHeight="1" x14ac:dyDescent="0.25">
      <c r="A26" s="426" t="s">
        <v>230</v>
      </c>
      <c r="B26" s="427"/>
      <c r="C26" s="427"/>
      <c r="D26" s="427"/>
      <c r="E26" s="427"/>
      <c r="F26" s="427"/>
      <c r="G26" s="427"/>
      <c r="H26" s="427"/>
      <c r="I26" s="427"/>
      <c r="J26" s="428"/>
      <c r="K26"/>
    </row>
    <row r="27" spans="1:11" x14ac:dyDescent="0.25">
      <c r="A27" s="34"/>
      <c r="B27" s="424" t="s">
        <v>232</v>
      </c>
      <c r="C27" s="424"/>
      <c r="D27" s="424"/>
      <c r="E27" s="424"/>
      <c r="F27" s="424"/>
      <c r="G27" s="424"/>
      <c r="H27" s="424"/>
      <c r="I27" s="424"/>
      <c r="J27" s="425"/>
      <c r="K27"/>
    </row>
    <row r="28" spans="1:11" x14ac:dyDescent="0.25">
      <c r="A28" s="34"/>
      <c r="B28" s="424"/>
      <c r="C28" s="424"/>
      <c r="D28" s="424"/>
      <c r="E28" s="424"/>
      <c r="F28" s="424"/>
      <c r="G28" s="424"/>
      <c r="H28" s="424"/>
      <c r="I28" s="424"/>
      <c r="J28" s="425"/>
      <c r="K28"/>
    </row>
    <row r="29" spans="1:11" ht="16.5" customHeight="1" x14ac:dyDescent="0.25">
      <c r="A29" s="426" t="s">
        <v>233</v>
      </c>
      <c r="B29" s="427"/>
      <c r="C29" s="427"/>
      <c r="D29" s="427"/>
      <c r="E29" s="427"/>
      <c r="F29" s="427"/>
      <c r="G29" s="427"/>
      <c r="H29" s="427"/>
      <c r="I29" s="427"/>
      <c r="J29" s="428"/>
      <c r="K29"/>
    </row>
    <row r="30" spans="1:11" ht="48" customHeight="1" x14ac:dyDescent="0.25">
      <c r="A30" s="34"/>
      <c r="B30" s="423" t="s">
        <v>246</v>
      </c>
      <c r="C30" s="424"/>
      <c r="D30" s="424"/>
      <c r="E30" s="424"/>
      <c r="F30" s="424"/>
      <c r="G30" s="424"/>
      <c r="H30" s="424"/>
      <c r="I30" s="424"/>
      <c r="J30" s="425"/>
      <c r="K30"/>
    </row>
    <row r="31" spans="1:11" ht="36" customHeight="1" x14ac:dyDescent="0.25">
      <c r="A31" s="34"/>
      <c r="B31" s="423" t="s">
        <v>247</v>
      </c>
      <c r="C31" s="424"/>
      <c r="D31" s="424"/>
      <c r="E31" s="424"/>
      <c r="F31" s="424"/>
      <c r="G31" s="424"/>
      <c r="H31" s="424"/>
      <c r="I31" s="424"/>
      <c r="J31" s="425"/>
      <c r="K31"/>
    </row>
    <row r="32" spans="1:11" x14ac:dyDescent="0.25">
      <c r="A32" s="31"/>
      <c r="B32" s="30"/>
      <c r="C32" s="30"/>
      <c r="D32" s="30"/>
      <c r="E32" s="30"/>
      <c r="F32" s="30"/>
      <c r="G32" s="30"/>
      <c r="H32" s="30"/>
      <c r="I32" s="30"/>
      <c r="J32" s="28"/>
      <c r="K32"/>
    </row>
    <row r="33" spans="1:11" ht="16.5" customHeight="1" x14ac:dyDescent="0.25">
      <c r="A33" s="426" t="s">
        <v>234</v>
      </c>
      <c r="B33" s="427"/>
      <c r="C33" s="427"/>
      <c r="D33" s="427"/>
      <c r="E33" s="427"/>
      <c r="F33" s="427"/>
      <c r="G33" s="427"/>
      <c r="H33" s="427"/>
      <c r="I33" s="427"/>
      <c r="J33" s="428"/>
      <c r="K33"/>
    </row>
    <row r="34" spans="1:11" ht="38.25" customHeight="1" x14ac:dyDescent="0.25">
      <c r="A34" s="34"/>
      <c r="B34" s="423" t="s">
        <v>240</v>
      </c>
      <c r="C34" s="424"/>
      <c r="D34" s="424"/>
      <c r="E34" s="424"/>
      <c r="F34" s="424"/>
      <c r="G34" s="424"/>
      <c r="H34" s="424"/>
      <c r="I34" s="424"/>
      <c r="J34" s="425"/>
      <c r="K34"/>
    </row>
    <row r="35" spans="1:11" ht="46.5" customHeight="1" x14ac:dyDescent="0.25">
      <c r="A35" s="34"/>
      <c r="B35" s="423" t="s">
        <v>248</v>
      </c>
      <c r="C35" s="424"/>
      <c r="D35" s="424"/>
      <c r="E35" s="424"/>
      <c r="F35" s="424"/>
      <c r="G35" s="424"/>
      <c r="H35" s="424"/>
      <c r="I35" s="424"/>
      <c r="J35" s="425"/>
      <c r="K35"/>
    </row>
    <row r="36" spans="1:11" ht="13.5" customHeight="1" x14ac:dyDescent="0.25">
      <c r="A36" s="31"/>
      <c r="B36" s="436" t="s">
        <v>250</v>
      </c>
      <c r="C36" s="437"/>
      <c r="D36" s="437"/>
      <c r="E36" s="437"/>
      <c r="F36" s="437"/>
      <c r="G36" s="437"/>
      <c r="H36" s="437"/>
      <c r="I36" s="437"/>
      <c r="J36" s="438"/>
      <c r="K36"/>
    </row>
    <row r="37" spans="1:11" ht="13.5" customHeight="1" x14ac:dyDescent="0.25">
      <c r="A37" s="31"/>
      <c r="B37" s="35"/>
      <c r="C37" s="35"/>
      <c r="D37" s="35"/>
      <c r="E37" s="35"/>
      <c r="F37" s="35"/>
      <c r="G37" s="35"/>
      <c r="H37" s="35"/>
      <c r="I37" s="35"/>
      <c r="J37" s="36"/>
      <c r="K37"/>
    </row>
    <row r="38" spans="1:11" ht="16.5" customHeight="1" x14ac:dyDescent="0.25">
      <c r="A38" s="426" t="s">
        <v>62</v>
      </c>
      <c r="B38" s="427"/>
      <c r="C38" s="427"/>
      <c r="D38" s="427"/>
      <c r="E38" s="427"/>
      <c r="F38" s="427"/>
      <c r="G38" s="427"/>
      <c r="H38" s="427"/>
      <c r="I38" s="427"/>
      <c r="J38" s="428"/>
      <c r="K38"/>
    </row>
    <row r="39" spans="1:11" ht="30" customHeight="1" x14ac:dyDescent="0.25">
      <c r="A39" s="34"/>
      <c r="B39" s="423" t="s">
        <v>235</v>
      </c>
      <c r="C39" s="424"/>
      <c r="D39" s="424"/>
      <c r="E39" s="424"/>
      <c r="F39" s="424"/>
      <c r="G39" s="424"/>
      <c r="H39" s="424"/>
      <c r="I39" s="424"/>
      <c r="J39" s="425"/>
      <c r="K39"/>
    </row>
    <row r="40" spans="1:11" x14ac:dyDescent="0.25">
      <c r="A40" s="34"/>
      <c r="B40" s="423" t="s">
        <v>236</v>
      </c>
      <c r="C40" s="424"/>
      <c r="D40" s="424"/>
      <c r="E40" s="424"/>
      <c r="F40" s="424"/>
      <c r="G40" s="424"/>
      <c r="H40" s="424"/>
      <c r="I40" s="424"/>
      <c r="J40" s="425"/>
      <c r="K40"/>
    </row>
    <row r="41" spans="1:11" x14ac:dyDescent="0.25">
      <c r="A41" s="34"/>
      <c r="B41" s="436" t="s">
        <v>249</v>
      </c>
      <c r="C41" s="437"/>
      <c r="D41" s="437"/>
      <c r="E41" s="437"/>
      <c r="F41" s="437"/>
      <c r="G41" s="437"/>
      <c r="H41" s="437"/>
      <c r="I41" s="437"/>
      <c r="J41" s="438"/>
      <c r="K41"/>
    </row>
    <row r="42" spans="1:11" ht="13.5" customHeight="1" x14ac:dyDescent="0.25">
      <c r="A42" s="31"/>
      <c r="B42" s="37"/>
      <c r="C42" s="37"/>
      <c r="D42" s="37"/>
      <c r="E42" s="37"/>
      <c r="F42" s="37"/>
      <c r="G42" s="37"/>
      <c r="H42" s="37"/>
      <c r="I42" s="37"/>
      <c r="J42" s="22"/>
      <c r="K42"/>
    </row>
    <row r="43" spans="1:11" ht="16.5" customHeight="1" x14ac:dyDescent="0.25">
      <c r="A43" s="426" t="s">
        <v>63</v>
      </c>
      <c r="B43" s="427"/>
      <c r="C43" s="427"/>
      <c r="D43" s="427"/>
      <c r="E43" s="427"/>
      <c r="F43" s="427"/>
      <c r="G43" s="427"/>
      <c r="H43" s="427"/>
      <c r="I43" s="427"/>
      <c r="J43" s="428"/>
      <c r="K43"/>
    </row>
    <row r="44" spans="1:11" ht="15.75" thickBot="1" x14ac:dyDescent="0.3">
      <c r="A44" s="44"/>
      <c r="B44" s="433" t="s">
        <v>237</v>
      </c>
      <c r="C44" s="434"/>
      <c r="D44" s="434"/>
      <c r="E44" s="434"/>
      <c r="F44" s="434"/>
      <c r="G44" s="434"/>
      <c r="H44" s="434"/>
      <c r="I44" s="434"/>
      <c r="J44" s="435"/>
      <c r="K44"/>
    </row>
    <row r="45" spans="1:11" ht="15" customHeight="1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/>
    </row>
    <row r="46" spans="1:11" ht="16.5" thickBot="1" x14ac:dyDescent="0.3">
      <c r="A46" s="440" t="s">
        <v>223</v>
      </c>
      <c r="B46" s="440"/>
      <c r="C46" s="440"/>
      <c r="D46" s="440"/>
      <c r="E46" s="440"/>
      <c r="F46" s="440"/>
      <c r="G46" s="440"/>
      <c r="H46" s="440"/>
      <c r="I46" s="440"/>
      <c r="J46" s="440"/>
      <c r="K46"/>
    </row>
    <row r="47" spans="1:11" s="4" customFormat="1" x14ac:dyDescent="0.25">
      <c r="A47" s="38"/>
      <c r="B47" s="39"/>
      <c r="C47" s="39"/>
      <c r="D47" s="39"/>
      <c r="E47" s="39"/>
      <c r="F47" s="39"/>
      <c r="G47" s="39"/>
      <c r="H47" s="39"/>
      <c r="I47" s="39"/>
      <c r="J47" s="40"/>
    </row>
    <row r="48" spans="1:11" ht="15" customHeight="1" x14ac:dyDescent="0.25">
      <c r="A48" s="439" t="s">
        <v>241</v>
      </c>
      <c r="B48" s="424"/>
      <c r="C48" s="424"/>
      <c r="D48" s="424"/>
      <c r="E48" s="424"/>
      <c r="F48" s="424"/>
      <c r="G48" s="424"/>
      <c r="H48" s="424"/>
      <c r="I48" s="424"/>
      <c r="J48" s="425"/>
      <c r="K48"/>
    </row>
    <row r="49" spans="1:11" ht="48" customHeight="1" thickBot="1" x14ac:dyDescent="0.3">
      <c r="A49" s="45"/>
      <c r="B49" s="433" t="s">
        <v>251</v>
      </c>
      <c r="C49" s="434"/>
      <c r="D49" s="434"/>
      <c r="E49" s="434"/>
      <c r="F49" s="434"/>
      <c r="G49" s="434"/>
      <c r="H49" s="434"/>
      <c r="I49" s="434"/>
      <c r="J49" s="435"/>
      <c r="K49"/>
    </row>
    <row r="50" spans="1:11" ht="15" hidden="1" customHeight="1" x14ac:dyDescent="0.2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/>
    </row>
    <row r="51" spans="1:11" hidden="1" x14ac:dyDescent="0.25">
      <c r="A51"/>
      <c r="B51"/>
      <c r="C51"/>
      <c r="D51"/>
      <c r="E51"/>
      <c r="F51"/>
      <c r="G51"/>
      <c r="H51"/>
      <c r="I51"/>
      <c r="J51"/>
      <c r="K51"/>
    </row>
    <row r="52" spans="1:11" s="1" customFormat="1" hidden="1" x14ac:dyDescent="0.25"/>
    <row r="53" spans="1:11" s="1" customFormat="1" hidden="1" x14ac:dyDescent="0.25"/>
    <row r="54" spans="1:11" s="1" customFormat="1" hidden="1" x14ac:dyDescent="0.25"/>
    <row r="55" spans="1:11" s="1" customFormat="1" hidden="1" x14ac:dyDescent="0.25"/>
    <row r="56" spans="1:11" s="1" customFormat="1" hidden="1" x14ac:dyDescent="0.25"/>
    <row r="57" spans="1:11" s="1" customFormat="1" hidden="1" x14ac:dyDescent="0.25"/>
    <row r="58" spans="1:11" s="1" customFormat="1" ht="12.75" hidden="1" customHeight="1" x14ac:dyDescent="0.25"/>
    <row r="59" spans="1:11" s="1" customFormat="1" hidden="1" x14ac:dyDescent="0.25"/>
    <row r="60" spans="1:11" s="1" customFormat="1" ht="15" hidden="1" customHeight="1" x14ac:dyDescent="0.25"/>
    <row r="61" spans="1:11" s="1" customFormat="1" hidden="1" x14ac:dyDescent="0.25"/>
    <row r="62" spans="1:11" s="1" customFormat="1" ht="15.75" hidden="1" customHeight="1" x14ac:dyDescent="0.25"/>
    <row r="63" spans="1:11" s="1" customFormat="1" ht="15.75" hidden="1" customHeight="1" x14ac:dyDescent="0.25"/>
    <row r="64" spans="1:11" s="1" customFormat="1" ht="17.25" hidden="1" customHeight="1" x14ac:dyDescent="0.25"/>
    <row r="65" spans="1:11" s="1" customFormat="1" ht="15" hidden="1" customHeight="1" x14ac:dyDescent="0.25"/>
    <row r="66" spans="1:11" s="1" customFormat="1" hidden="1" x14ac:dyDescent="0.25"/>
    <row r="67" spans="1:11" s="1" customFormat="1" hidden="1" x14ac:dyDescent="0.25"/>
    <row r="68" spans="1:11" s="1" customFormat="1" ht="14.25" hidden="1" customHeight="1" x14ac:dyDescent="0.25"/>
    <row r="69" spans="1:11" s="1" customFormat="1" hidden="1" x14ac:dyDescent="0.25"/>
    <row r="70" spans="1:11" s="1" customFormat="1" ht="29.25" hidden="1" customHeight="1" x14ac:dyDescent="0.25"/>
    <row r="71" spans="1:11" s="1" customFormat="1" hidden="1" x14ac:dyDescent="0.25"/>
    <row r="72" spans="1:11" hidden="1" x14ac:dyDescent="0.25">
      <c r="A72"/>
      <c r="B72"/>
      <c r="C72"/>
      <c r="D72"/>
      <c r="E72"/>
      <c r="F72"/>
      <c r="G72"/>
      <c r="H72"/>
      <c r="I72"/>
      <c r="J72"/>
      <c r="K72"/>
    </row>
    <row r="73" spans="1:11" hidden="1" x14ac:dyDescent="0.25">
      <c r="A73"/>
      <c r="B73"/>
      <c r="C73"/>
      <c r="D73"/>
      <c r="E73"/>
      <c r="F73"/>
      <c r="G73"/>
      <c r="H73"/>
      <c r="I73"/>
      <c r="J73"/>
      <c r="K73"/>
    </row>
    <row r="74" spans="1:11" hidden="1" x14ac:dyDescent="0.25">
      <c r="A74"/>
      <c r="B74"/>
      <c r="C74"/>
      <c r="D74"/>
      <c r="E74"/>
      <c r="F74"/>
      <c r="G74"/>
      <c r="H74"/>
      <c r="I74"/>
      <c r="J74"/>
      <c r="K74"/>
    </row>
    <row r="75" spans="1:11" hidden="1" x14ac:dyDescent="0.25">
      <c r="A75"/>
      <c r="B75"/>
      <c r="C75"/>
      <c r="D75"/>
      <c r="E75"/>
      <c r="F75"/>
      <c r="G75"/>
      <c r="H75"/>
      <c r="I75"/>
      <c r="J75"/>
      <c r="K75"/>
    </row>
    <row r="76" spans="1:11" hidden="1" x14ac:dyDescent="0.25">
      <c r="A76"/>
      <c r="B76"/>
      <c r="C76"/>
      <c r="D76"/>
      <c r="E76"/>
      <c r="F76"/>
      <c r="G76"/>
      <c r="H76"/>
      <c r="I76"/>
      <c r="J76"/>
      <c r="K76"/>
    </row>
    <row r="77" spans="1:11" hidden="1" x14ac:dyDescent="0.25">
      <c r="A77"/>
      <c r="B77"/>
      <c r="C77"/>
      <c r="D77"/>
      <c r="E77"/>
      <c r="F77"/>
      <c r="G77"/>
      <c r="H77"/>
      <c r="I77"/>
      <c r="J77"/>
      <c r="K77"/>
    </row>
    <row r="78" spans="1:11" hidden="1" x14ac:dyDescent="0.25">
      <c r="A78"/>
      <c r="B78"/>
      <c r="C78"/>
      <c r="D78"/>
      <c r="E78"/>
      <c r="F78"/>
      <c r="G78"/>
      <c r="H78"/>
      <c r="I78"/>
      <c r="J78"/>
      <c r="K78"/>
    </row>
    <row r="79" spans="1:11" hidden="1" x14ac:dyDescent="0.25">
      <c r="A79"/>
      <c r="B79"/>
      <c r="C79"/>
      <c r="D79"/>
      <c r="E79"/>
      <c r="F79"/>
      <c r="G79"/>
      <c r="H79"/>
      <c r="I79"/>
      <c r="J79"/>
      <c r="K79"/>
    </row>
    <row r="80" spans="1:11" hidden="1" x14ac:dyDescent="0.25">
      <c r="A80"/>
      <c r="B80"/>
      <c r="C80"/>
      <c r="D80"/>
      <c r="E80"/>
      <c r="F80"/>
      <c r="G80"/>
      <c r="H80"/>
      <c r="I80"/>
      <c r="J80"/>
      <c r="K80"/>
    </row>
    <row r="81" spans="1:11" hidden="1" x14ac:dyDescent="0.25">
      <c r="A81"/>
      <c r="B81"/>
      <c r="C81"/>
      <c r="D81"/>
      <c r="E81"/>
      <c r="F81"/>
      <c r="G81"/>
      <c r="H81"/>
      <c r="I81"/>
      <c r="J81"/>
      <c r="K81"/>
    </row>
    <row r="82" spans="1:11" hidden="1" x14ac:dyDescent="0.25">
      <c r="A82"/>
      <c r="B82"/>
      <c r="C82"/>
      <c r="D82"/>
      <c r="E82"/>
      <c r="F82"/>
      <c r="G82"/>
      <c r="H82"/>
      <c r="I82"/>
      <c r="J82"/>
      <c r="K82"/>
    </row>
    <row r="83" spans="1:11" hidden="1" x14ac:dyDescent="0.25">
      <c r="A83" s="1"/>
      <c r="B83" s="1"/>
      <c r="C83"/>
      <c r="D83"/>
      <c r="E83"/>
      <c r="F83"/>
      <c r="G83"/>
      <c r="H83"/>
      <c r="I83"/>
      <c r="J83"/>
      <c r="K83"/>
    </row>
    <row r="84" spans="1:11" hidden="1" x14ac:dyDescent="0.25">
      <c r="A84" s="1"/>
      <c r="B84" s="1"/>
      <c r="C84"/>
      <c r="D84"/>
      <c r="E84"/>
      <c r="F84"/>
      <c r="G84"/>
      <c r="H84"/>
      <c r="I84"/>
      <c r="J84"/>
      <c r="K84"/>
    </row>
    <row r="85" spans="1:11" hidden="1" x14ac:dyDescent="0.25">
      <c r="A85" s="1"/>
      <c r="B85" s="1"/>
      <c r="C85"/>
      <c r="D85"/>
      <c r="E85"/>
      <c r="F85"/>
      <c r="G85"/>
      <c r="H85"/>
      <c r="I85"/>
      <c r="J85"/>
      <c r="K85"/>
    </row>
    <row r="86" spans="1:11" hidden="1" x14ac:dyDescent="0.25">
      <c r="A86" s="1"/>
      <c r="B86" s="1"/>
      <c r="C86"/>
      <c r="D86"/>
      <c r="E86"/>
      <c r="F86"/>
      <c r="G86"/>
      <c r="H86"/>
      <c r="I86"/>
      <c r="J86"/>
      <c r="K86"/>
    </row>
    <row r="87" spans="1:11" hidden="1" x14ac:dyDescent="0.25">
      <c r="A87" s="1"/>
      <c r="B87" s="1"/>
      <c r="C87"/>
      <c r="D87"/>
      <c r="E87"/>
      <c r="F87"/>
      <c r="G87"/>
      <c r="H87"/>
      <c r="I87"/>
      <c r="J87"/>
      <c r="K87"/>
    </row>
    <row r="88" spans="1:11" hidden="1" x14ac:dyDescent="0.25">
      <c r="A88" s="1"/>
      <c r="B88" s="1"/>
      <c r="C88"/>
      <c r="D88"/>
      <c r="E88"/>
      <c r="F88"/>
      <c r="G88"/>
      <c r="H88"/>
      <c r="I88"/>
      <c r="J88"/>
      <c r="K88"/>
    </row>
    <row r="89" spans="1:11" hidden="1" x14ac:dyDescent="0.25">
      <c r="A89" s="1"/>
      <c r="B89" s="1"/>
      <c r="C89"/>
      <c r="D89"/>
      <c r="E89"/>
      <c r="F89"/>
      <c r="G89"/>
      <c r="H89"/>
      <c r="I89"/>
      <c r="J89"/>
      <c r="K89"/>
    </row>
    <row r="90" spans="1:11" hidden="1" x14ac:dyDescent="0.25">
      <c r="A90" s="1"/>
      <c r="B90" s="1"/>
      <c r="C90"/>
      <c r="D90"/>
      <c r="E90"/>
      <c r="F90"/>
      <c r="G90"/>
      <c r="H90"/>
      <c r="I90"/>
      <c r="J90"/>
      <c r="K90"/>
    </row>
  </sheetData>
  <sheetProtection password="F8E4" sheet="1" objects="1" scenarios="1"/>
  <customSheetViews>
    <customSheetView guid="{B1B3F071-B8C9-47B7-86EF-74EBB1C0386E}" scale="40" showPageBreaks="1" showGridLines="0" printArea="1" view="pageLayout" showRuler="0">
      <selection activeCell="A3" sqref="A3:J3"/>
      <pageMargins left="0.70866141732283472" right="0.70866141732283472" top="0.74803149606299213" bottom="0.74803149606299213" header="0.31496062992125984" footer="0.31496062992125984"/>
      <pageSetup orientation="landscape" r:id="rId1"/>
      <headerFooter>
        <oddHeader>&amp;L&amp;G&amp;C&amp;G&amp;R&amp;G</oddHeader>
        <oddFooter>&amp;L&amp;A&amp;R&amp;P/&amp;N</oddFooter>
      </headerFooter>
    </customSheetView>
  </customSheetViews>
  <mergeCells count="38">
    <mergeCell ref="A48:J48"/>
    <mergeCell ref="B49:J49"/>
    <mergeCell ref="B41:J41"/>
    <mergeCell ref="A43:J43"/>
    <mergeCell ref="B44:J44"/>
    <mergeCell ref="A46:J46"/>
    <mergeCell ref="B36:J36"/>
    <mergeCell ref="A38:J38"/>
    <mergeCell ref="B39:J39"/>
    <mergeCell ref="B40:J40"/>
    <mergeCell ref="B35:J35"/>
    <mergeCell ref="B30:J30"/>
    <mergeCell ref="B31:J31"/>
    <mergeCell ref="A33:J33"/>
    <mergeCell ref="B34:J34"/>
    <mergeCell ref="B18:J18"/>
    <mergeCell ref="A22:J22"/>
    <mergeCell ref="A23:J23"/>
    <mergeCell ref="B24:J24"/>
    <mergeCell ref="B25:J25"/>
    <mergeCell ref="A26:J26"/>
    <mergeCell ref="B27:J27"/>
    <mergeCell ref="B28:J28"/>
    <mergeCell ref="A29:J29"/>
    <mergeCell ref="A1:J1"/>
    <mergeCell ref="A3:J3"/>
    <mergeCell ref="A5:J5"/>
    <mergeCell ref="A7:J7"/>
    <mergeCell ref="A20:J20"/>
    <mergeCell ref="B15:J15"/>
    <mergeCell ref="A16:J16"/>
    <mergeCell ref="B17:J17"/>
    <mergeCell ref="B12:J12"/>
    <mergeCell ref="A13:J13"/>
    <mergeCell ref="B14:J14"/>
    <mergeCell ref="A9:J9"/>
    <mergeCell ref="A10:J10"/>
    <mergeCell ref="B11:J11"/>
  </mergeCells>
  <pageMargins left="0.70866141732283472" right="0.70866141732283472" top="0.74803149606299213" bottom="0.74803149606299213" header="0.31496062992125984" footer="0.31496062992125984"/>
  <pageSetup orientation="landscape" r:id="rId2"/>
  <headerFooter>
    <oddHeader>&amp;L&amp;G&amp;C&amp;G&amp;R&amp;G</oddHeader>
    <oddFooter>&amp;L&amp;A&amp;R&amp;P/&amp;N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6"/>
  <sheetViews>
    <sheetView showGridLines="0" showRowColHeaders="0" showRuler="0" view="pageLayout" zoomScale="87" zoomScaleNormal="70" zoomScalePageLayoutView="87" workbookViewId="0">
      <selection activeCell="C18" sqref="C18"/>
    </sheetView>
  </sheetViews>
  <sheetFormatPr baseColWidth="10" defaultColWidth="0" defaultRowHeight="15" zeroHeight="1" x14ac:dyDescent="0.25"/>
  <cols>
    <col min="1" max="1" width="23" style="408" customWidth="1"/>
    <col min="2" max="2" width="9" style="408" customWidth="1"/>
    <col min="3" max="3" width="7.5703125" style="408" customWidth="1"/>
    <col min="4" max="4" width="14.140625" style="408" customWidth="1"/>
    <col min="5" max="5" width="12.140625" style="408" customWidth="1"/>
    <col min="6" max="6" width="13.85546875" style="408" customWidth="1"/>
    <col min="7" max="7" width="16.85546875" style="408" customWidth="1"/>
    <col min="8" max="8" width="9.140625" style="408" customWidth="1"/>
    <col min="9" max="9" width="14.42578125" style="408" customWidth="1"/>
    <col min="10" max="10" width="0" style="407" hidden="1" customWidth="1"/>
    <col min="11" max="11" width="31.7109375" style="407" hidden="1" customWidth="1"/>
    <col min="12" max="17" width="0" style="301" hidden="1" customWidth="1"/>
    <col min="18" max="16384" width="11.42578125" style="301" hidden="1"/>
  </cols>
  <sheetData>
    <row r="1" spans="1:17" x14ac:dyDescent="0.25">
      <c r="A1" s="485" t="s">
        <v>0</v>
      </c>
      <c r="B1" s="485"/>
      <c r="C1" s="486"/>
      <c r="D1" s="486"/>
      <c r="E1" s="486"/>
      <c r="F1" s="486"/>
      <c r="G1" s="486"/>
      <c r="H1" s="486"/>
      <c r="I1" s="486"/>
      <c r="J1" s="1"/>
      <c r="K1" s="1"/>
      <c r="L1"/>
      <c r="M1"/>
      <c r="N1"/>
      <c r="O1"/>
      <c r="P1"/>
      <c r="Q1"/>
    </row>
    <row r="2" spans="1:17" x14ac:dyDescent="0.25">
      <c r="A2" s="20"/>
      <c r="B2" s="20"/>
      <c r="C2" s="5"/>
      <c r="D2" s="5"/>
      <c r="E2" s="5"/>
      <c r="F2" s="5"/>
      <c r="G2" s="5"/>
      <c r="H2" s="5"/>
      <c r="I2" s="5"/>
      <c r="J2" s="1"/>
      <c r="K2" s="1"/>
      <c r="L2"/>
      <c r="M2"/>
      <c r="N2"/>
      <c r="O2"/>
      <c r="P2"/>
      <c r="Q2"/>
    </row>
    <row r="3" spans="1:17" ht="16.5" customHeight="1" thickBot="1" x14ac:dyDescent="0.3">
      <c r="A3" s="455" t="s">
        <v>33</v>
      </c>
      <c r="B3" s="455"/>
      <c r="C3" s="455"/>
      <c r="D3" s="455"/>
      <c r="E3" s="455"/>
      <c r="F3" s="455"/>
      <c r="G3" s="455"/>
      <c r="H3" s="455"/>
      <c r="I3" s="455"/>
      <c r="J3" s="1"/>
      <c r="K3" s="442"/>
      <c r="L3" s="442"/>
      <c r="M3"/>
      <c r="N3"/>
      <c r="O3"/>
      <c r="P3"/>
      <c r="Q3"/>
    </row>
    <row r="4" spans="1:17" ht="15" customHeight="1" x14ac:dyDescent="0.25">
      <c r="A4" s="487" t="s">
        <v>1</v>
      </c>
      <c r="B4" s="488"/>
      <c r="C4" s="46"/>
      <c r="D4" s="77" t="s">
        <v>17</v>
      </c>
      <c r="E4" s="86"/>
      <c r="F4" s="489" t="s">
        <v>2</v>
      </c>
      <c r="G4" s="490"/>
      <c r="H4" s="48"/>
      <c r="I4" s="81" t="s">
        <v>3</v>
      </c>
      <c r="J4" s="1"/>
      <c r="K4" s="492" t="s">
        <v>174</v>
      </c>
      <c r="L4" s="492"/>
      <c r="O4"/>
      <c r="P4"/>
      <c r="Q4"/>
    </row>
    <row r="5" spans="1:17" ht="14.25" customHeight="1" x14ac:dyDescent="0.25">
      <c r="A5" s="481" t="s">
        <v>188</v>
      </c>
      <c r="B5" s="482"/>
      <c r="C5" s="47"/>
      <c r="D5" s="78" t="s">
        <v>6</v>
      </c>
      <c r="E5" s="87"/>
      <c r="F5" s="484"/>
      <c r="G5" s="491"/>
      <c r="H5" s="55">
        <f>H4/13.25</f>
        <v>0</v>
      </c>
      <c r="I5" s="82" t="s">
        <v>5</v>
      </c>
      <c r="J5" s="1"/>
      <c r="K5" s="492"/>
      <c r="L5" s="492"/>
      <c r="O5"/>
      <c r="P5"/>
      <c r="Q5"/>
    </row>
    <row r="6" spans="1:17" ht="15" customHeight="1" x14ac:dyDescent="0.25">
      <c r="A6" s="481" t="s">
        <v>187</v>
      </c>
      <c r="B6" s="482"/>
      <c r="C6" s="47"/>
      <c r="D6" s="78" t="s">
        <v>98</v>
      </c>
      <c r="E6" s="87"/>
      <c r="F6" s="484" t="s">
        <v>220</v>
      </c>
      <c r="G6" s="484"/>
      <c r="H6" s="56" t="e">
        <f>H4/C4</f>
        <v>#DIV/0!</v>
      </c>
      <c r="I6" s="82" t="s">
        <v>98</v>
      </c>
      <c r="J6" s="1"/>
      <c r="K6" s="383">
        <v>0.99999295663172605</v>
      </c>
      <c r="L6" s="301" t="s">
        <v>175</v>
      </c>
      <c r="O6"/>
      <c r="P6"/>
      <c r="Q6"/>
    </row>
    <row r="7" spans="1:17" ht="15" customHeight="1" thickBot="1" x14ac:dyDescent="0.3">
      <c r="A7" s="84"/>
      <c r="B7" s="85"/>
      <c r="C7" s="14"/>
      <c r="D7" s="88"/>
      <c r="E7" s="444" t="s">
        <v>118</v>
      </c>
      <c r="F7" s="445"/>
      <c r="G7" s="446"/>
      <c r="H7" s="49"/>
      <c r="I7" s="83" t="s">
        <v>29</v>
      </c>
      <c r="J7" s="1"/>
      <c r="K7" s="383">
        <v>-9.2526236955027194E-3</v>
      </c>
      <c r="L7" s="301" t="s">
        <v>176</v>
      </c>
      <c r="O7"/>
      <c r="P7"/>
      <c r="Q7"/>
    </row>
    <row r="8" spans="1:17" ht="12.75" customHeight="1" x14ac:dyDescent="0.25">
      <c r="A8" s="5"/>
      <c r="B8" s="5"/>
      <c r="C8" s="5"/>
      <c r="D8" s="5"/>
      <c r="E8" s="5"/>
      <c r="F8" s="5"/>
      <c r="G8" s="5"/>
      <c r="H8" s="5"/>
      <c r="I8" s="5"/>
      <c r="J8" s="1"/>
      <c r="K8" s="383">
        <v>-5.3928803499869397E-3</v>
      </c>
      <c r="L8" s="301" t="s">
        <v>177</v>
      </c>
      <c r="O8"/>
      <c r="P8"/>
      <c r="Q8"/>
    </row>
    <row r="9" spans="1:17" ht="16.5" customHeight="1" thickBot="1" x14ac:dyDescent="0.3">
      <c r="A9" s="455" t="s">
        <v>34</v>
      </c>
      <c r="B9" s="455"/>
      <c r="C9" s="455"/>
      <c r="D9" s="455"/>
      <c r="E9" s="455"/>
      <c r="F9" s="455"/>
      <c r="G9" s="455"/>
      <c r="H9" s="455"/>
      <c r="I9" s="455"/>
      <c r="J9" s="1"/>
      <c r="K9" s="383">
        <v>2.2230816945779101E-5</v>
      </c>
      <c r="L9" s="301" t="s">
        <v>178</v>
      </c>
      <c r="O9"/>
      <c r="P9"/>
      <c r="Q9"/>
    </row>
    <row r="10" spans="1:17" x14ac:dyDescent="0.25">
      <c r="A10" s="456" t="s">
        <v>140</v>
      </c>
      <c r="B10" s="457"/>
      <c r="C10" s="53">
        <f>C5</f>
        <v>0</v>
      </c>
      <c r="D10" s="77" t="s">
        <v>6</v>
      </c>
      <c r="E10" s="80" t="s">
        <v>4</v>
      </c>
      <c r="F10" s="458" t="s">
        <v>8</v>
      </c>
      <c r="G10" s="459"/>
      <c r="H10" s="51"/>
      <c r="I10" s="81" t="s">
        <v>6</v>
      </c>
      <c r="J10" s="1"/>
      <c r="K10" s="383"/>
      <c r="O10"/>
      <c r="P10"/>
      <c r="Q10"/>
    </row>
    <row r="11" spans="1:17" ht="13.5" customHeight="1" x14ac:dyDescent="0.25">
      <c r="A11" s="468" t="s">
        <v>162</v>
      </c>
      <c r="B11" s="469"/>
      <c r="C11" s="54">
        <f>($K$6+$K$8*C10)/(1+$K$7*C10+$K$9*C10^2)</f>
        <v>0.99999295663172605</v>
      </c>
      <c r="D11" s="78"/>
      <c r="E11" s="12"/>
      <c r="F11" s="470" t="s">
        <v>162</v>
      </c>
      <c r="G11" s="469"/>
      <c r="H11" s="57">
        <f>($K$6+$K$8*H10)/(1+$K$7*H10+$K$9*H10^2)</f>
        <v>0.99999295663172605</v>
      </c>
      <c r="I11" s="82"/>
      <c r="J11" s="1"/>
      <c r="K11" s="443" t="s">
        <v>179</v>
      </c>
      <c r="L11" s="443"/>
      <c r="M11" s="443"/>
      <c r="N11" s="443"/>
      <c r="O11"/>
      <c r="P11"/>
      <c r="Q11"/>
    </row>
    <row r="12" spans="1:17" ht="15" customHeight="1" x14ac:dyDescent="0.25">
      <c r="A12" s="468" t="s">
        <v>194</v>
      </c>
      <c r="B12" s="470"/>
      <c r="C12" s="54">
        <f>C4*C6/13.25</f>
        <v>0</v>
      </c>
      <c r="D12" s="78" t="s">
        <v>75</v>
      </c>
      <c r="E12" s="12"/>
      <c r="F12" s="470" t="s">
        <v>164</v>
      </c>
      <c r="G12" s="469"/>
      <c r="H12" s="59">
        <v>150</v>
      </c>
      <c r="I12" s="82" t="s">
        <v>75</v>
      </c>
      <c r="J12" s="1"/>
      <c r="K12" s="6"/>
      <c r="L12"/>
      <c r="M12"/>
      <c r="N12"/>
      <c r="O12"/>
      <c r="P12"/>
      <c r="Q12"/>
    </row>
    <row r="13" spans="1:17" ht="27.75" customHeight="1" x14ac:dyDescent="0.25">
      <c r="A13" s="468" t="s">
        <v>109</v>
      </c>
      <c r="B13" s="483"/>
      <c r="C13" s="50"/>
      <c r="D13" s="78" t="s">
        <v>119</v>
      </c>
      <c r="E13" s="12"/>
      <c r="F13" s="470" t="s">
        <v>183</v>
      </c>
      <c r="G13" s="469"/>
      <c r="H13" s="47"/>
      <c r="I13" s="82" t="s">
        <v>119</v>
      </c>
      <c r="J13" s="1"/>
      <c r="K13" s="6"/>
      <c r="L13"/>
      <c r="M13"/>
      <c r="N13"/>
      <c r="O13"/>
      <c r="P13"/>
      <c r="Q13"/>
    </row>
    <row r="14" spans="1:17" ht="13.5" customHeight="1" thickBot="1" x14ac:dyDescent="0.3">
      <c r="A14" s="480" t="s">
        <v>76</v>
      </c>
      <c r="B14" s="460"/>
      <c r="C14" s="60">
        <f>C12-H5</f>
        <v>0</v>
      </c>
      <c r="D14" s="79" t="s">
        <v>75</v>
      </c>
      <c r="E14" s="14"/>
      <c r="F14" s="460" t="s">
        <v>76</v>
      </c>
      <c r="G14" s="460"/>
      <c r="H14" s="58">
        <f>H12-H5</f>
        <v>150</v>
      </c>
      <c r="I14" s="83" t="s">
        <v>75</v>
      </c>
      <c r="J14" s="7"/>
      <c r="K14" s="442"/>
      <c r="L14" s="442"/>
      <c r="M14"/>
      <c r="N14"/>
      <c r="O14"/>
      <c r="P14"/>
      <c r="Q14"/>
    </row>
    <row r="15" spans="1:17" ht="13.5" customHeight="1" x14ac:dyDescent="0.25">
      <c r="A15" s="3"/>
      <c r="B15" s="3"/>
      <c r="C15" s="8"/>
      <c r="D15" s="3"/>
      <c r="E15" s="3"/>
      <c r="F15" s="3"/>
      <c r="G15" s="3"/>
      <c r="H15" s="8"/>
      <c r="I15" s="3"/>
      <c r="J15" s="1"/>
      <c r="K15" s="442"/>
      <c r="L15" s="442"/>
      <c r="M15"/>
      <c r="N15"/>
      <c r="O15"/>
      <c r="P15"/>
      <c r="Q15"/>
    </row>
    <row r="16" spans="1:17" ht="18.75" customHeight="1" thickBot="1" x14ac:dyDescent="0.3">
      <c r="A16" s="455" t="s">
        <v>227</v>
      </c>
      <c r="B16" s="455"/>
      <c r="C16" s="455"/>
      <c r="D16" s="455"/>
      <c r="E16" s="455"/>
      <c r="F16" s="455"/>
      <c r="G16" s="455"/>
      <c r="H16" s="455"/>
      <c r="I16" s="455"/>
      <c r="J16" s="1"/>
      <c r="K16" s="1"/>
      <c r="L16"/>
      <c r="M16"/>
      <c r="N16"/>
      <c r="O16"/>
      <c r="P16"/>
      <c r="Q16"/>
    </row>
    <row r="17" spans="1:17" ht="15.75" thickBot="1" x14ac:dyDescent="0.3">
      <c r="A17" s="448" t="s">
        <v>77</v>
      </c>
      <c r="B17" s="449"/>
      <c r="C17" s="449"/>
      <c r="D17" s="449"/>
      <c r="E17" s="449"/>
      <c r="F17" s="449"/>
      <c r="G17" s="449"/>
      <c r="H17" s="449"/>
      <c r="I17" s="450"/>
      <c r="J17" s="1"/>
      <c r="K17" s="6"/>
      <c r="L17"/>
      <c r="M17"/>
      <c r="N17"/>
      <c r="O17"/>
      <c r="P17"/>
      <c r="Q17"/>
    </row>
    <row r="18" spans="1:17" ht="27" customHeight="1" x14ac:dyDescent="0.25">
      <c r="A18" s="471" t="s">
        <v>171</v>
      </c>
      <c r="B18" s="472"/>
      <c r="C18" s="52"/>
      <c r="D18" s="74" t="s">
        <v>29</v>
      </c>
      <c r="E18" s="26"/>
      <c r="F18" s="27"/>
      <c r="G18" s="75" t="s">
        <v>212</v>
      </c>
      <c r="H18" s="52"/>
      <c r="I18" s="76" t="s">
        <v>29</v>
      </c>
      <c r="J18" s="1"/>
      <c r="K18" s="441"/>
      <c r="L18" s="441"/>
      <c r="M18" s="441"/>
      <c r="N18" s="441"/>
      <c r="O18"/>
      <c r="P18"/>
      <c r="Q18"/>
    </row>
    <row r="19" spans="1:17" ht="9.75" customHeight="1" x14ac:dyDescent="0.25">
      <c r="A19" s="23"/>
      <c r="B19" s="24"/>
      <c r="C19" s="12"/>
      <c r="D19" s="12"/>
      <c r="E19" s="24"/>
      <c r="F19" s="24"/>
      <c r="G19" s="12"/>
      <c r="H19" s="12"/>
      <c r="I19" s="13"/>
      <c r="J19" s="1"/>
      <c r="K19" s="10"/>
      <c r="L19" s="10"/>
      <c r="M19" s="10"/>
      <c r="N19" s="10"/>
      <c r="O19"/>
      <c r="P19"/>
      <c r="Q19"/>
    </row>
    <row r="20" spans="1:17" ht="16.5" customHeight="1" x14ac:dyDescent="0.25">
      <c r="A20" s="473" t="s">
        <v>78</v>
      </c>
      <c r="B20" s="474"/>
      <c r="C20" s="474"/>
      <c r="D20" s="478" t="s">
        <v>170</v>
      </c>
      <c r="E20" s="478"/>
      <c r="F20" s="478"/>
      <c r="G20" s="478"/>
      <c r="H20" s="17"/>
      <c r="I20" s="9"/>
      <c r="J20" s="1"/>
      <c r="K20" s="1"/>
      <c r="L20"/>
      <c r="M20"/>
      <c r="N20"/>
      <c r="O20"/>
      <c r="P20"/>
      <c r="Q20"/>
    </row>
    <row r="21" spans="1:17" ht="33.75" customHeight="1" x14ac:dyDescent="0.25">
      <c r="A21" s="73" t="s">
        <v>99</v>
      </c>
      <c r="B21" s="475" t="s">
        <v>141</v>
      </c>
      <c r="C21" s="476"/>
      <c r="D21" s="466" t="s">
        <v>143</v>
      </c>
      <c r="E21" s="477"/>
      <c r="F21" s="466" t="s">
        <v>142</v>
      </c>
      <c r="G21" s="467"/>
      <c r="H21" s="16"/>
      <c r="I21" s="21"/>
      <c r="J21" s="1"/>
      <c r="K21" s="1"/>
      <c r="L21"/>
      <c r="M21"/>
      <c r="N21"/>
      <c r="O21"/>
      <c r="P21"/>
      <c r="Q21"/>
    </row>
    <row r="22" spans="1:17" x14ac:dyDescent="0.25">
      <c r="A22" s="70" t="s">
        <v>79</v>
      </c>
      <c r="B22" s="50"/>
      <c r="C22" s="61" t="s">
        <v>96</v>
      </c>
      <c r="D22" s="57">
        <v>27.8</v>
      </c>
      <c r="E22" s="62" t="s">
        <v>89</v>
      </c>
      <c r="F22" s="54">
        <f t="shared" ref="F22:F31" si="0">(D22*B22)/100</f>
        <v>0</v>
      </c>
      <c r="G22" s="63" t="s">
        <v>89</v>
      </c>
      <c r="H22" s="17"/>
      <c r="I22" s="13"/>
      <c r="J22" s="1"/>
      <c r="K22" s="1"/>
      <c r="L22"/>
      <c r="M22"/>
      <c r="N22"/>
      <c r="O22"/>
      <c r="P22"/>
      <c r="Q22"/>
    </row>
    <row r="23" spans="1:17" x14ac:dyDescent="0.25">
      <c r="A23" s="71" t="s">
        <v>80</v>
      </c>
      <c r="B23" s="50"/>
      <c r="C23" s="64" t="s">
        <v>96</v>
      </c>
      <c r="D23" s="57">
        <v>29</v>
      </c>
      <c r="E23" s="65" t="s">
        <v>89</v>
      </c>
      <c r="F23" s="54">
        <f t="shared" si="0"/>
        <v>0</v>
      </c>
      <c r="G23" s="66" t="s">
        <v>89</v>
      </c>
      <c r="H23" s="17"/>
      <c r="I23" s="13"/>
      <c r="J23" s="1"/>
      <c r="K23" s="1"/>
      <c r="L23"/>
      <c r="M23"/>
      <c r="N23"/>
      <c r="O23"/>
      <c r="P23"/>
      <c r="Q23"/>
    </row>
    <row r="24" spans="1:17" x14ac:dyDescent="0.25">
      <c r="A24" s="71" t="s">
        <v>81</v>
      </c>
      <c r="B24" s="50"/>
      <c r="C24" s="64" t="s">
        <v>96</v>
      </c>
      <c r="D24" s="57">
        <v>23.8</v>
      </c>
      <c r="E24" s="65" t="s">
        <v>89</v>
      </c>
      <c r="F24" s="54">
        <f t="shared" si="0"/>
        <v>0</v>
      </c>
      <c r="G24" s="66" t="s">
        <v>89</v>
      </c>
      <c r="H24" s="17"/>
      <c r="I24" s="13"/>
      <c r="J24" s="1"/>
      <c r="K24" s="1"/>
      <c r="L24"/>
      <c r="M24"/>
      <c r="N24"/>
      <c r="O24"/>
      <c r="P24"/>
      <c r="Q24"/>
    </row>
    <row r="25" spans="1:17" x14ac:dyDescent="0.25">
      <c r="A25" s="71" t="s">
        <v>82</v>
      </c>
      <c r="B25" s="50"/>
      <c r="C25" s="64" t="s">
        <v>96</v>
      </c>
      <c r="D25" s="57">
        <v>21.7</v>
      </c>
      <c r="E25" s="65" t="s">
        <v>89</v>
      </c>
      <c r="F25" s="54">
        <f t="shared" si="0"/>
        <v>0</v>
      </c>
      <c r="G25" s="66" t="s">
        <v>89</v>
      </c>
      <c r="H25" s="17"/>
      <c r="I25" s="13"/>
      <c r="J25" s="1"/>
      <c r="K25" s="1"/>
      <c r="L25"/>
      <c r="M25"/>
      <c r="N25"/>
      <c r="O25"/>
      <c r="P25"/>
      <c r="Q25"/>
    </row>
    <row r="26" spans="1:17" x14ac:dyDescent="0.25">
      <c r="A26" s="71" t="s">
        <v>83</v>
      </c>
      <c r="B26" s="50"/>
      <c r="C26" s="64" t="s">
        <v>96</v>
      </c>
      <c r="D26" s="57">
        <v>26.2</v>
      </c>
      <c r="E26" s="65" t="s">
        <v>89</v>
      </c>
      <c r="F26" s="54">
        <f t="shared" si="0"/>
        <v>0</v>
      </c>
      <c r="G26" s="66" t="s">
        <v>89</v>
      </c>
      <c r="H26" s="17"/>
      <c r="I26" s="13"/>
      <c r="J26" s="1"/>
      <c r="K26" s="1"/>
      <c r="L26"/>
      <c r="M26"/>
      <c r="N26"/>
      <c r="O26"/>
      <c r="P26"/>
      <c r="Q26"/>
    </row>
    <row r="27" spans="1:17" s="407" customFormat="1" x14ac:dyDescent="0.25">
      <c r="A27" s="71" t="s">
        <v>84</v>
      </c>
      <c r="B27" s="50"/>
      <c r="C27" s="64" t="s">
        <v>96</v>
      </c>
      <c r="D27" s="57">
        <v>17</v>
      </c>
      <c r="E27" s="65" t="s">
        <v>89</v>
      </c>
      <c r="F27" s="54">
        <f t="shared" si="0"/>
        <v>0</v>
      </c>
      <c r="G27" s="66" t="s">
        <v>89</v>
      </c>
      <c r="H27" s="17"/>
      <c r="I27" s="25"/>
      <c r="J27" s="1"/>
      <c r="K27" s="1"/>
      <c r="L27"/>
      <c r="M27"/>
      <c r="N27"/>
      <c r="O27" s="1"/>
      <c r="P27" s="1"/>
      <c r="Q27" s="1"/>
    </row>
    <row r="28" spans="1:17" s="407" customFormat="1" x14ac:dyDescent="0.25">
      <c r="A28" s="71" t="s">
        <v>85</v>
      </c>
      <c r="B28" s="50"/>
      <c r="C28" s="64" t="s">
        <v>96</v>
      </c>
      <c r="D28" s="57">
        <v>23.4</v>
      </c>
      <c r="E28" s="65" t="s">
        <v>89</v>
      </c>
      <c r="F28" s="54">
        <f t="shared" si="0"/>
        <v>0</v>
      </c>
      <c r="G28" s="66" t="s">
        <v>89</v>
      </c>
      <c r="H28" s="17"/>
      <c r="I28" s="25"/>
      <c r="J28" s="1"/>
      <c r="K28" s="1"/>
      <c r="L28"/>
      <c r="M28"/>
      <c r="N28"/>
      <c r="O28" s="1"/>
      <c r="P28" s="1"/>
      <c r="Q28" s="1"/>
    </row>
    <row r="29" spans="1:17" s="407" customFormat="1" x14ac:dyDescent="0.25">
      <c r="A29" s="71" t="s">
        <v>95</v>
      </c>
      <c r="B29" s="50"/>
      <c r="C29" s="64" t="s">
        <v>96</v>
      </c>
      <c r="D29" s="57">
        <v>30.8</v>
      </c>
      <c r="E29" s="65" t="s">
        <v>89</v>
      </c>
      <c r="F29" s="54">
        <f t="shared" si="0"/>
        <v>0</v>
      </c>
      <c r="G29" s="66" t="s">
        <v>89</v>
      </c>
      <c r="H29" s="17"/>
      <c r="I29" s="25"/>
      <c r="J29" s="1"/>
      <c r="K29" s="1"/>
      <c r="L29"/>
      <c r="M29"/>
      <c r="N29"/>
      <c r="O29" s="1"/>
      <c r="P29" s="1"/>
      <c r="Q29" s="1"/>
    </row>
    <row r="30" spans="1:17" s="407" customFormat="1" x14ac:dyDescent="0.25">
      <c r="A30" s="71" t="s">
        <v>86</v>
      </c>
      <c r="B30" s="50"/>
      <c r="C30" s="64" t="s">
        <v>96</v>
      </c>
      <c r="D30" s="57">
        <v>24.4</v>
      </c>
      <c r="E30" s="65" t="s">
        <v>89</v>
      </c>
      <c r="F30" s="54">
        <f t="shared" si="0"/>
        <v>0</v>
      </c>
      <c r="G30" s="66" t="s">
        <v>89</v>
      </c>
      <c r="H30" s="17"/>
      <c r="I30" s="25"/>
      <c r="J30" s="1"/>
      <c r="K30" s="1"/>
      <c r="L30"/>
      <c r="M30"/>
      <c r="N30"/>
      <c r="O30" s="1"/>
      <c r="P30" s="1"/>
      <c r="Q30" s="1"/>
    </row>
    <row r="31" spans="1:17" s="407" customFormat="1" x14ac:dyDescent="0.25">
      <c r="A31" s="72" t="s">
        <v>87</v>
      </c>
      <c r="B31" s="50"/>
      <c r="C31" s="67" t="s">
        <v>96</v>
      </c>
      <c r="D31" s="57">
        <v>18.059999999999999</v>
      </c>
      <c r="E31" s="68" t="s">
        <v>89</v>
      </c>
      <c r="F31" s="54">
        <f t="shared" si="0"/>
        <v>0</v>
      </c>
      <c r="G31" s="69" t="s">
        <v>89</v>
      </c>
      <c r="H31" s="17"/>
      <c r="I31" s="25"/>
      <c r="J31" s="1"/>
      <c r="K31" s="1"/>
      <c r="L31"/>
      <c r="M31"/>
      <c r="N31"/>
      <c r="O31" s="1"/>
      <c r="P31" s="1"/>
      <c r="Q31" s="1"/>
    </row>
    <row r="32" spans="1:17" s="407" customFormat="1" x14ac:dyDescent="0.25">
      <c r="A32" s="15"/>
      <c r="B32" s="89">
        <f>SUM(B22:C31)</f>
        <v>0</v>
      </c>
      <c r="C32" s="90" t="s">
        <v>96</v>
      </c>
      <c r="D32" s="12"/>
      <c r="E32" s="12"/>
      <c r="F32" s="12"/>
      <c r="G32" s="19"/>
      <c r="H32" s="17"/>
      <c r="I32" s="25"/>
      <c r="J32" s="1"/>
      <c r="K32" s="1"/>
      <c r="L32"/>
      <c r="M32"/>
      <c r="N32"/>
      <c r="O32" s="1"/>
      <c r="P32" s="1"/>
      <c r="Q32" s="1"/>
    </row>
    <row r="33" spans="1:17" s="407" customFormat="1" ht="12.75" customHeight="1" x14ac:dyDescent="0.25">
      <c r="A33" s="91"/>
      <c r="B33" s="92"/>
      <c r="C33" s="92"/>
      <c r="D33" s="447" t="s">
        <v>144</v>
      </c>
      <c r="E33" s="447"/>
      <c r="F33" s="447"/>
      <c r="G33" s="93">
        <f>SUM(F22:F31)</f>
        <v>0</v>
      </c>
      <c r="H33" s="461" t="s">
        <v>89</v>
      </c>
      <c r="I33" s="462"/>
      <c r="J33" s="1"/>
      <c r="K33" s="1"/>
      <c r="L33"/>
      <c r="M33"/>
      <c r="N33"/>
      <c r="O33" s="1"/>
      <c r="P33" s="1"/>
      <c r="Q33" s="1"/>
    </row>
    <row r="34" spans="1:17" s="407" customFormat="1" x14ac:dyDescent="0.25">
      <c r="A34" s="91"/>
      <c r="B34" s="92"/>
      <c r="C34" s="92"/>
      <c r="D34" s="94"/>
      <c r="E34" s="94"/>
      <c r="F34" s="94"/>
      <c r="G34" s="95"/>
      <c r="H34" s="96"/>
      <c r="I34" s="97"/>
      <c r="J34" s="1"/>
      <c r="K34" s="1"/>
      <c r="L34"/>
      <c r="M34"/>
      <c r="N34"/>
      <c r="O34" s="1"/>
      <c r="P34" s="1"/>
      <c r="Q34" s="1"/>
    </row>
    <row r="35" spans="1:17" s="407" customFormat="1" ht="15" customHeight="1" x14ac:dyDescent="0.25">
      <c r="A35" s="91"/>
      <c r="B35" s="98"/>
      <c r="C35" s="98"/>
      <c r="D35" s="447" t="s">
        <v>88</v>
      </c>
      <c r="E35" s="447"/>
      <c r="F35" s="447"/>
      <c r="G35" s="447"/>
      <c r="H35" s="99">
        <f>(G33*1000000+((20-C18)*3534*1142/100))/1000000</f>
        <v>0.80716559999999993</v>
      </c>
      <c r="I35" s="100" t="s">
        <v>89</v>
      </c>
      <c r="J35" s="1"/>
      <c r="K35" s="1"/>
      <c r="L35"/>
      <c r="M35"/>
      <c r="N35"/>
      <c r="O35" s="1"/>
      <c r="P35" s="1"/>
      <c r="Q35" s="1"/>
    </row>
    <row r="36" spans="1:17" s="407" customFormat="1" x14ac:dyDescent="0.25">
      <c r="A36" s="101"/>
      <c r="B36" s="92"/>
      <c r="C36" s="92"/>
      <c r="D36" s="98"/>
      <c r="E36" s="98"/>
      <c r="F36" s="98"/>
      <c r="G36" s="98"/>
      <c r="H36" s="98"/>
      <c r="I36" s="97"/>
      <c r="J36" s="1"/>
      <c r="K36" s="1"/>
      <c r="L36"/>
      <c r="M36"/>
      <c r="N36"/>
      <c r="O36" s="1"/>
      <c r="P36" s="1"/>
      <c r="Q36" s="1"/>
    </row>
    <row r="37" spans="1:17" s="407" customFormat="1" ht="15.75" customHeight="1" x14ac:dyDescent="0.25">
      <c r="A37" s="101"/>
      <c r="B37" s="92"/>
      <c r="C37" s="92"/>
      <c r="D37" s="447" t="s">
        <v>97</v>
      </c>
      <c r="E37" s="447"/>
      <c r="F37" s="447"/>
      <c r="G37" s="447"/>
      <c r="H37" s="99">
        <f>H35*(100-H18)/100</f>
        <v>0.80716559999999982</v>
      </c>
      <c r="I37" s="100" t="s">
        <v>89</v>
      </c>
      <c r="J37" s="1"/>
      <c r="K37" s="1"/>
      <c r="L37"/>
      <c r="M37"/>
      <c r="N37"/>
      <c r="O37" s="1"/>
      <c r="P37" s="1"/>
      <c r="Q37" s="1"/>
    </row>
    <row r="38" spans="1:17" s="407" customFormat="1" ht="15.75" customHeight="1" x14ac:dyDescent="0.25">
      <c r="A38" s="101"/>
      <c r="B38" s="92"/>
      <c r="C38" s="92"/>
      <c r="D38" s="94"/>
      <c r="E38" s="94"/>
      <c r="F38" s="94"/>
      <c r="G38" s="94"/>
      <c r="H38" s="95"/>
      <c r="I38" s="97"/>
      <c r="J38" s="1"/>
      <c r="K38" s="1"/>
      <c r="L38"/>
      <c r="M38"/>
      <c r="N38"/>
      <c r="O38" s="1"/>
      <c r="P38" s="1"/>
      <c r="Q38" s="1"/>
    </row>
    <row r="39" spans="1:17" s="407" customFormat="1" ht="17.25" customHeight="1" x14ac:dyDescent="0.25">
      <c r="A39" s="102" t="s">
        <v>7</v>
      </c>
      <c r="B39" s="103">
        <f>C10</f>
        <v>0</v>
      </c>
      <c r="C39" s="104" t="s">
        <v>6</v>
      </c>
      <c r="D39" s="98"/>
      <c r="E39" s="105" t="s">
        <v>4</v>
      </c>
      <c r="F39" s="453" t="s">
        <v>8</v>
      </c>
      <c r="G39" s="454"/>
      <c r="H39" s="103">
        <f>H10</f>
        <v>0</v>
      </c>
      <c r="I39" s="100" t="s">
        <v>6</v>
      </c>
      <c r="J39" s="1"/>
      <c r="K39" s="1"/>
      <c r="L39"/>
      <c r="M39"/>
      <c r="N39"/>
      <c r="O39" s="1"/>
      <c r="P39" s="1"/>
      <c r="Q39" s="1"/>
    </row>
    <row r="40" spans="1:17" s="407" customFormat="1" ht="15" customHeight="1" x14ac:dyDescent="0.25">
      <c r="A40" s="106" t="s">
        <v>90</v>
      </c>
      <c r="B40" s="107">
        <f>(C14*(9.9562*C11)*1*(212-C13))/1000000</f>
        <v>0</v>
      </c>
      <c r="C40" s="104" t="s">
        <v>93</v>
      </c>
      <c r="D40" s="98"/>
      <c r="E40" s="98"/>
      <c r="F40" s="98"/>
      <c r="G40" s="98" t="s">
        <v>90</v>
      </c>
      <c r="H40" s="107">
        <f>(H14*(9.9562*H11)*1*(212-H13))/1000000</f>
        <v>0.316604930019174</v>
      </c>
      <c r="I40" s="100" t="s">
        <v>93</v>
      </c>
      <c r="J40" s="1"/>
      <c r="K40" s="1"/>
      <c r="L40"/>
      <c r="M40"/>
      <c r="N40"/>
      <c r="O40" s="1"/>
      <c r="P40" s="1"/>
      <c r="Q40" s="1"/>
    </row>
    <row r="41" spans="1:17" s="407" customFormat="1" x14ac:dyDescent="0.25">
      <c r="A41" s="106" t="s">
        <v>91</v>
      </c>
      <c r="B41" s="108">
        <f>(C14*10*970)/1000000</f>
        <v>0</v>
      </c>
      <c r="C41" s="104" t="s">
        <v>93</v>
      </c>
      <c r="D41" s="98"/>
      <c r="E41" s="98"/>
      <c r="F41" s="98"/>
      <c r="G41" s="98" t="s">
        <v>91</v>
      </c>
      <c r="H41" s="99">
        <f>(H14*10*970)/1000000</f>
        <v>1.4550000000000001</v>
      </c>
      <c r="I41" s="100" t="s">
        <v>93</v>
      </c>
      <c r="J41" s="1"/>
      <c r="K41" s="1"/>
      <c r="L41"/>
      <c r="M41"/>
      <c r="N41"/>
      <c r="O41" s="1"/>
      <c r="P41" s="1"/>
      <c r="Q41" s="1"/>
    </row>
    <row r="42" spans="1:17" s="407" customFormat="1" x14ac:dyDescent="0.25">
      <c r="A42" s="91"/>
      <c r="B42" s="109"/>
      <c r="C42" s="98"/>
      <c r="D42" s="98"/>
      <c r="E42" s="98"/>
      <c r="F42" s="98"/>
      <c r="G42" s="98"/>
      <c r="H42" s="98"/>
      <c r="I42" s="97"/>
      <c r="J42" s="1"/>
      <c r="K42" s="1"/>
      <c r="L42"/>
      <c r="M42"/>
      <c r="N42"/>
      <c r="O42" s="1"/>
      <c r="P42" s="1"/>
      <c r="Q42" s="1"/>
    </row>
    <row r="43" spans="1:17" s="407" customFormat="1" ht="14.25" customHeight="1" x14ac:dyDescent="0.25">
      <c r="A43" s="451" t="s">
        <v>92</v>
      </c>
      <c r="B43" s="452"/>
      <c r="C43" s="108">
        <f>(B40+B41)+((100-H7)/100)*(B40+B41)</f>
        <v>0</v>
      </c>
      <c r="D43" s="110" t="s">
        <v>93</v>
      </c>
      <c r="E43" s="98"/>
      <c r="F43" s="479" t="s">
        <v>92</v>
      </c>
      <c r="G43" s="479"/>
      <c r="H43" s="108">
        <f>(H40+H41)+((100-H7)/100)*(H40+H41)</f>
        <v>3.5432098600383481</v>
      </c>
      <c r="I43" s="100" t="s">
        <v>93</v>
      </c>
      <c r="J43" s="1"/>
      <c r="K43" s="1"/>
      <c r="L43"/>
      <c r="M43"/>
      <c r="N43"/>
      <c r="O43" s="1"/>
      <c r="P43" s="1"/>
      <c r="Q43" s="1"/>
    </row>
    <row r="44" spans="1:17" s="407" customFormat="1" x14ac:dyDescent="0.25">
      <c r="A44" s="91"/>
      <c r="B44" s="98"/>
      <c r="C44" s="98"/>
      <c r="D44" s="98"/>
      <c r="E44" s="98"/>
      <c r="F44" s="98"/>
      <c r="G44" s="98"/>
      <c r="H44" s="98"/>
      <c r="I44" s="97"/>
      <c r="J44" s="1"/>
      <c r="K44" s="1"/>
      <c r="L44"/>
      <c r="M44"/>
      <c r="N44"/>
      <c r="O44" s="1"/>
      <c r="P44" s="1"/>
      <c r="Q44" s="1"/>
    </row>
    <row r="45" spans="1:17" s="407" customFormat="1" ht="29.25" customHeight="1" x14ac:dyDescent="0.25">
      <c r="A45" s="463" t="s">
        <v>94</v>
      </c>
      <c r="B45" s="464"/>
      <c r="C45" s="111">
        <f>C43/H37</f>
        <v>0</v>
      </c>
      <c r="D45" s="112" t="s">
        <v>172</v>
      </c>
      <c r="E45" s="113"/>
      <c r="F45" s="465" t="s">
        <v>94</v>
      </c>
      <c r="G45" s="465"/>
      <c r="H45" s="111">
        <f>H43/H37</f>
        <v>4.3896938373468206</v>
      </c>
      <c r="I45" s="114" t="s">
        <v>172</v>
      </c>
      <c r="J45" s="1"/>
      <c r="K45" s="1"/>
      <c r="L45"/>
      <c r="M45"/>
      <c r="N45"/>
      <c r="O45" s="1"/>
      <c r="P45" s="1"/>
      <c r="Q45" s="1"/>
    </row>
    <row r="46" spans="1:17" s="407" customFormat="1" ht="15.75" thickBot="1" x14ac:dyDescent="0.3">
      <c r="A46" s="84"/>
      <c r="B46" s="85"/>
      <c r="C46" s="85"/>
      <c r="D46" s="85"/>
      <c r="E46" s="85"/>
      <c r="F46" s="115"/>
      <c r="G46" s="85"/>
      <c r="H46" s="115"/>
      <c r="I46" s="116"/>
      <c r="J46" s="1"/>
      <c r="K46" s="1"/>
      <c r="L46"/>
      <c r="M46"/>
      <c r="N46"/>
      <c r="O46" s="1"/>
      <c r="P46" s="1"/>
      <c r="Q46" s="1"/>
    </row>
  </sheetData>
  <sheetProtection password="F8E4" sheet="1" objects="1" scenarios="1"/>
  <customSheetViews>
    <customSheetView guid="{B1B3F071-B8C9-47B7-86EF-74EBB1C0386E}" scale="80" showPageBreaks="1" hiddenColumns="1" view="pageLayout" showRuler="0" topLeftCell="A13">
      <selection activeCell="C4" sqref="C4"/>
      <pageMargins left="0.7" right="0.7" top="0.75" bottom="0.75" header="0.3" footer="0.3"/>
      <pageSetup orientation="landscape" r:id="rId1"/>
      <headerFooter>
        <oddHeader>&amp;L&amp;G&amp;C&amp;G&amp;R&amp;G</oddHeader>
        <oddFooter>&amp;L&amp;A&amp;R&amp;P/&amp;N</oddFooter>
      </headerFooter>
    </customSheetView>
    <customSheetView guid="{BAEC40ED-C971-499C-B06B-CDE98E593E8C}" showPageBreaks="1" view="pageLayout">
      <selection activeCell="H11" sqref="H11"/>
      <pageMargins left="0.7" right="0.7" top="0.75" bottom="0.75" header="0.3" footer="0.3"/>
      <pageSetup orientation="landscape" r:id="rId2"/>
    </customSheetView>
  </customSheetViews>
  <mergeCells count="42">
    <mergeCell ref="A6:B6"/>
    <mergeCell ref="A13:B13"/>
    <mergeCell ref="F6:G6"/>
    <mergeCell ref="K3:L3"/>
    <mergeCell ref="A1:B1"/>
    <mergeCell ref="C1:I1"/>
    <mergeCell ref="A3:I3"/>
    <mergeCell ref="A4:B4"/>
    <mergeCell ref="F4:G5"/>
    <mergeCell ref="A5:B5"/>
    <mergeCell ref="K4:L5"/>
    <mergeCell ref="A45:B45"/>
    <mergeCell ref="F45:G45"/>
    <mergeCell ref="F21:G21"/>
    <mergeCell ref="A11:B11"/>
    <mergeCell ref="F11:G11"/>
    <mergeCell ref="F13:G13"/>
    <mergeCell ref="A18:B18"/>
    <mergeCell ref="A20:C20"/>
    <mergeCell ref="B21:C21"/>
    <mergeCell ref="D21:E21"/>
    <mergeCell ref="D20:G20"/>
    <mergeCell ref="F43:G43"/>
    <mergeCell ref="A16:I16"/>
    <mergeCell ref="A12:B12"/>
    <mergeCell ref="F12:G12"/>
    <mergeCell ref="A14:B14"/>
    <mergeCell ref="A43:B43"/>
    <mergeCell ref="F39:G39"/>
    <mergeCell ref="A9:I9"/>
    <mergeCell ref="A10:B10"/>
    <mergeCell ref="F10:G10"/>
    <mergeCell ref="F14:G14"/>
    <mergeCell ref="D37:G37"/>
    <mergeCell ref="D33:F33"/>
    <mergeCell ref="H33:I33"/>
    <mergeCell ref="K18:N18"/>
    <mergeCell ref="K14:L15"/>
    <mergeCell ref="K11:N11"/>
    <mergeCell ref="E7:G7"/>
    <mergeCell ref="D35:G35"/>
    <mergeCell ref="A17:I17"/>
  </mergeCells>
  <pageMargins left="0.7" right="0.7" top="0.75" bottom="0.75" header="0.3" footer="0.3"/>
  <pageSetup orientation="landscape" r:id="rId3"/>
  <headerFooter>
    <oddHeader>&amp;L&amp;G&amp;C&amp;G&amp;R&amp;G</oddHeader>
    <oddFooter>&amp;L&amp;A&amp;R&amp;P/&amp;N</oddFooter>
  </headerFooter>
  <legacy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1"/>
  <sheetViews>
    <sheetView showGridLines="0" showRowColHeaders="0" showRuler="0" view="pageLayout" zoomScale="68" zoomScaleNormal="70" zoomScalePageLayoutView="68" workbookViewId="0">
      <selection activeCell="G17" sqref="G17:G18"/>
    </sheetView>
  </sheetViews>
  <sheetFormatPr baseColWidth="10" defaultColWidth="0" defaultRowHeight="15" zeroHeight="1" x14ac:dyDescent="0.25"/>
  <cols>
    <col min="1" max="1" width="31.7109375" style="408" customWidth="1"/>
    <col min="2" max="2" width="11.28515625" style="408" customWidth="1"/>
    <col min="3" max="3" width="9.140625" style="408" customWidth="1"/>
    <col min="4" max="4" width="13.140625" style="408" customWidth="1"/>
    <col min="5" max="5" width="9.140625" style="408" customWidth="1"/>
    <col min="6" max="6" width="21.85546875" style="408" customWidth="1"/>
    <col min="7" max="7" width="19.42578125" style="408" customWidth="1"/>
    <col min="8" max="8" width="9.140625" style="408" customWidth="1"/>
    <col min="9" max="9" width="11.42578125" style="408" customWidth="1"/>
    <col min="10" max="11" width="11.42578125" style="301" customWidth="1"/>
    <col min="12" max="16384" width="11.42578125" style="301" hidden="1"/>
  </cols>
  <sheetData>
    <row r="1" spans="1:11" x14ac:dyDescent="0.25">
      <c r="A1" s="536" t="s">
        <v>0</v>
      </c>
      <c r="B1" s="536"/>
      <c r="C1" s="486"/>
      <c r="D1" s="486"/>
      <c r="E1" s="486"/>
      <c r="F1" s="486"/>
      <c r="G1" s="486"/>
      <c r="H1" s="486"/>
      <c r="I1" s="486"/>
      <c r="J1" s="486"/>
      <c r="K1" s="11"/>
    </row>
    <row r="2" spans="1:1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8"/>
      <c r="K2" s="11"/>
    </row>
    <row r="3" spans="1:11" ht="19.5" customHeight="1" thickBot="1" x14ac:dyDescent="0.3">
      <c r="A3" s="493" t="s">
        <v>33</v>
      </c>
      <c r="B3" s="493"/>
      <c r="C3" s="493"/>
      <c r="D3" s="493"/>
      <c r="E3" s="493"/>
      <c r="F3" s="493"/>
      <c r="G3" s="493"/>
      <c r="H3" s="493"/>
      <c r="I3" s="493"/>
      <c r="J3" s="493"/>
      <c r="K3" s="11"/>
    </row>
    <row r="4" spans="1:11" x14ac:dyDescent="0.25">
      <c r="A4" s="487" t="s">
        <v>1</v>
      </c>
      <c r="B4" s="488"/>
      <c r="C4" s="119">
        <f>'Quantité bois calcul'!C4</f>
        <v>0</v>
      </c>
      <c r="D4" s="74" t="s">
        <v>17</v>
      </c>
      <c r="E4" s="86"/>
      <c r="F4" s="489" t="s">
        <v>2</v>
      </c>
      <c r="G4" s="490"/>
      <c r="H4" s="120">
        <f>'Quantité bois calcul'!H4</f>
        <v>0</v>
      </c>
      <c r="I4" s="74" t="s">
        <v>3</v>
      </c>
      <c r="J4" s="121"/>
      <c r="K4" s="11"/>
    </row>
    <row r="5" spans="1:11" x14ac:dyDescent="0.25">
      <c r="A5" s="481" t="s">
        <v>188</v>
      </c>
      <c r="B5" s="482"/>
      <c r="C5" s="122">
        <f>'Quantité bois calcul'!C5</f>
        <v>0</v>
      </c>
      <c r="D5" s="123" t="s">
        <v>6</v>
      </c>
      <c r="E5" s="87"/>
      <c r="F5" s="484"/>
      <c r="G5" s="491"/>
      <c r="H5" s="122">
        <f>'Quantité bois calcul'!H5</f>
        <v>0</v>
      </c>
      <c r="I5" s="123" t="s">
        <v>5</v>
      </c>
      <c r="J5" s="124"/>
      <c r="K5" s="11"/>
    </row>
    <row r="6" spans="1:11" ht="15" customHeight="1" x14ac:dyDescent="0.25">
      <c r="A6" s="481" t="s">
        <v>187</v>
      </c>
      <c r="B6" s="482"/>
      <c r="C6" s="125">
        <f>'Quantité bois calcul'!C6</f>
        <v>0</v>
      </c>
      <c r="D6" s="123" t="s">
        <v>98</v>
      </c>
      <c r="E6" s="87"/>
      <c r="F6" s="484" t="s">
        <v>220</v>
      </c>
      <c r="G6" s="484"/>
      <c r="H6" s="122" t="e">
        <f>'Quantité bois calcul'!H6</f>
        <v>#DIV/0!</v>
      </c>
      <c r="I6" s="123" t="s">
        <v>192</v>
      </c>
      <c r="J6" s="124"/>
      <c r="K6" s="11"/>
    </row>
    <row r="7" spans="1:11" ht="15" customHeight="1" x14ac:dyDescent="0.25">
      <c r="A7" s="481" t="s">
        <v>189</v>
      </c>
      <c r="B7" s="495"/>
      <c r="C7" s="235"/>
      <c r="D7" s="123" t="s">
        <v>161</v>
      </c>
      <c r="E7" s="87"/>
      <c r="F7" s="484" t="s">
        <v>193</v>
      </c>
      <c r="G7" s="484"/>
      <c r="H7" s="235"/>
      <c r="I7" s="123" t="s">
        <v>161</v>
      </c>
      <c r="J7" s="124"/>
      <c r="K7" s="11"/>
    </row>
    <row r="8" spans="1:11" ht="15.75" thickBot="1" x14ac:dyDescent="0.3">
      <c r="A8" s="126"/>
      <c r="B8" s="127"/>
      <c r="C8" s="85"/>
      <c r="D8" s="85"/>
      <c r="E8" s="444" t="s">
        <v>147</v>
      </c>
      <c r="F8" s="444"/>
      <c r="G8" s="506"/>
      <c r="H8" s="128">
        <f>'Quantité bois calcul'!H7</f>
        <v>0</v>
      </c>
      <c r="I8" s="129" t="s">
        <v>29</v>
      </c>
      <c r="J8" s="130"/>
      <c r="K8" s="11"/>
    </row>
    <row r="9" spans="1:11" x14ac:dyDescent="0.25">
      <c r="A9" s="131"/>
      <c r="B9" s="131"/>
      <c r="C9" s="132"/>
      <c r="D9" s="133"/>
      <c r="E9" s="132"/>
      <c r="F9" s="132"/>
      <c r="G9" s="132"/>
      <c r="H9" s="132"/>
      <c r="I9" s="132"/>
      <c r="J9" s="118"/>
      <c r="K9" s="11"/>
    </row>
    <row r="10" spans="1:11" ht="18.75" customHeight="1" thickBot="1" x14ac:dyDescent="0.3">
      <c r="A10" s="493" t="s">
        <v>34</v>
      </c>
      <c r="B10" s="493"/>
      <c r="C10" s="493"/>
      <c r="D10" s="493"/>
      <c r="E10" s="493"/>
      <c r="F10" s="493"/>
      <c r="G10" s="493"/>
      <c r="H10" s="493"/>
      <c r="I10" s="493"/>
      <c r="J10" s="493"/>
      <c r="K10" s="11"/>
    </row>
    <row r="11" spans="1:11" x14ac:dyDescent="0.25">
      <c r="A11" s="134" t="s">
        <v>7</v>
      </c>
      <c r="B11" s="135">
        <f>'Quantité bois calcul'!C10</f>
        <v>0</v>
      </c>
      <c r="C11" s="74" t="s">
        <v>6</v>
      </c>
      <c r="D11" s="136"/>
      <c r="E11" s="80" t="s">
        <v>4</v>
      </c>
      <c r="F11" s="137" t="s">
        <v>8</v>
      </c>
      <c r="G11" s="135">
        <f>'Quantité bois calcul'!H10</f>
        <v>0</v>
      </c>
      <c r="H11" s="74" t="s">
        <v>6</v>
      </c>
      <c r="I11" s="136"/>
      <c r="J11" s="121"/>
      <c r="K11" s="11"/>
    </row>
    <row r="12" spans="1:11" ht="15.75" thickBot="1" x14ac:dyDescent="0.3">
      <c r="A12" s="138" t="s">
        <v>194</v>
      </c>
      <c r="B12" s="139">
        <f>'Quantité bois calcul'!C12</f>
        <v>0</v>
      </c>
      <c r="C12" s="129" t="s">
        <v>75</v>
      </c>
      <c r="D12" s="85"/>
      <c r="E12" s="88"/>
      <c r="F12" s="140" t="s">
        <v>164</v>
      </c>
      <c r="G12" s="139">
        <f>'Quantité bois calcul'!H12</f>
        <v>150</v>
      </c>
      <c r="H12" s="129" t="s">
        <v>75</v>
      </c>
      <c r="I12" s="85"/>
      <c r="J12" s="130"/>
      <c r="K12" s="11"/>
    </row>
    <row r="13" spans="1:11" x14ac:dyDescent="0.25">
      <c r="A13" s="141"/>
      <c r="B13" s="141"/>
      <c r="C13" s="141"/>
      <c r="D13" s="132"/>
      <c r="E13" s="141"/>
      <c r="F13" s="141"/>
      <c r="G13" s="141"/>
      <c r="H13" s="141"/>
      <c r="I13" s="141"/>
      <c r="J13" s="118"/>
      <c r="K13" s="11"/>
    </row>
    <row r="14" spans="1:11" ht="19.5" customHeight="1" thickBot="1" x14ac:dyDescent="0.3">
      <c r="A14" s="507" t="s">
        <v>190</v>
      </c>
      <c r="B14" s="507"/>
      <c r="C14" s="507"/>
      <c r="D14" s="507"/>
      <c r="E14" s="507"/>
      <c r="F14" s="507"/>
      <c r="G14" s="507"/>
      <c r="H14" s="507"/>
      <c r="I14" s="507"/>
      <c r="J14" s="507"/>
      <c r="K14" s="11"/>
    </row>
    <row r="15" spans="1:11" ht="22.5" customHeight="1" x14ac:dyDescent="0.25">
      <c r="A15" s="142" t="s">
        <v>54</v>
      </c>
      <c r="B15" s="512" t="s">
        <v>41</v>
      </c>
      <c r="C15" s="512"/>
      <c r="D15" s="512" t="s">
        <v>185</v>
      </c>
      <c r="E15" s="512"/>
      <c r="F15" s="511" t="s">
        <v>186</v>
      </c>
      <c r="G15" s="511"/>
      <c r="H15" s="496" t="s">
        <v>184</v>
      </c>
      <c r="I15" s="496"/>
      <c r="J15" s="121"/>
      <c r="K15" s="11"/>
    </row>
    <row r="16" spans="1:11" x14ac:dyDescent="0.25">
      <c r="A16" s="144" t="s">
        <v>14</v>
      </c>
      <c r="B16" s="50">
        <v>8000</v>
      </c>
      <c r="C16" s="123" t="s">
        <v>18</v>
      </c>
      <c r="D16" s="50">
        <v>20</v>
      </c>
      <c r="E16" s="123" t="s">
        <v>57</v>
      </c>
      <c r="F16" s="54">
        <v>10</v>
      </c>
      <c r="G16" s="145" t="s">
        <v>57</v>
      </c>
      <c r="H16" s="54">
        <f>B16/F16</f>
        <v>800</v>
      </c>
      <c r="I16" s="146" t="s">
        <v>18</v>
      </c>
      <c r="J16" s="124"/>
      <c r="K16" s="11"/>
    </row>
    <row r="17" spans="1:11" x14ac:dyDescent="0.25">
      <c r="A17" s="144" t="s">
        <v>38</v>
      </c>
      <c r="B17" s="50"/>
      <c r="C17" s="123" t="s">
        <v>18</v>
      </c>
      <c r="D17" s="50"/>
      <c r="E17" s="123" t="s">
        <v>57</v>
      </c>
      <c r="F17" s="54">
        <v>10</v>
      </c>
      <c r="G17" s="145" t="s">
        <v>57</v>
      </c>
      <c r="H17" s="54">
        <f t="shared" ref="H17:H31" si="0">B17/F17</f>
        <v>0</v>
      </c>
      <c r="I17" s="146" t="s">
        <v>18</v>
      </c>
      <c r="J17" s="124"/>
      <c r="K17" s="11"/>
    </row>
    <row r="18" spans="1:11" x14ac:dyDescent="0.25">
      <c r="A18" s="144" t="s">
        <v>46</v>
      </c>
      <c r="B18" s="50"/>
      <c r="C18" s="123" t="s">
        <v>18</v>
      </c>
      <c r="D18" s="50"/>
      <c r="E18" s="123" t="s">
        <v>57</v>
      </c>
      <c r="F18" s="54">
        <v>10</v>
      </c>
      <c r="G18" s="145" t="s">
        <v>57</v>
      </c>
      <c r="H18" s="54">
        <f t="shared" si="0"/>
        <v>0</v>
      </c>
      <c r="I18" s="146" t="s">
        <v>18</v>
      </c>
      <c r="J18" s="124"/>
      <c r="K18" s="11"/>
    </row>
    <row r="19" spans="1:11" x14ac:dyDescent="0.25">
      <c r="A19" s="144" t="s">
        <v>39</v>
      </c>
      <c r="B19" s="50"/>
      <c r="C19" s="123" t="s">
        <v>18</v>
      </c>
      <c r="D19" s="50"/>
      <c r="E19" s="123" t="s">
        <v>57</v>
      </c>
      <c r="F19" s="54">
        <v>10</v>
      </c>
      <c r="G19" s="145" t="s">
        <v>57</v>
      </c>
      <c r="H19" s="54">
        <f t="shared" si="0"/>
        <v>0</v>
      </c>
      <c r="I19" s="146" t="s">
        <v>18</v>
      </c>
      <c r="J19" s="124"/>
      <c r="K19" s="11"/>
    </row>
    <row r="20" spans="1:11" x14ac:dyDescent="0.25">
      <c r="A20" s="144" t="s">
        <v>196</v>
      </c>
      <c r="B20" s="50"/>
      <c r="C20" s="123" t="s">
        <v>18</v>
      </c>
      <c r="D20" s="50"/>
      <c r="E20" s="123" t="s">
        <v>57</v>
      </c>
      <c r="F20" s="54">
        <v>10</v>
      </c>
      <c r="G20" s="145" t="s">
        <v>57</v>
      </c>
      <c r="H20" s="54">
        <f t="shared" si="0"/>
        <v>0</v>
      </c>
      <c r="I20" s="146" t="s">
        <v>18</v>
      </c>
      <c r="J20" s="124"/>
      <c r="K20" s="11"/>
    </row>
    <row r="21" spans="1:11" x14ac:dyDescent="0.25">
      <c r="A21" s="144" t="s">
        <v>45</v>
      </c>
      <c r="B21" s="50"/>
      <c r="C21" s="123" t="s">
        <v>18</v>
      </c>
      <c r="D21" s="50"/>
      <c r="E21" s="123" t="s">
        <v>57</v>
      </c>
      <c r="F21" s="54">
        <v>10</v>
      </c>
      <c r="G21" s="145" t="s">
        <v>57</v>
      </c>
      <c r="H21" s="54">
        <f t="shared" si="0"/>
        <v>0</v>
      </c>
      <c r="I21" s="146" t="s">
        <v>18</v>
      </c>
      <c r="J21" s="124"/>
      <c r="K21" s="11"/>
    </row>
    <row r="22" spans="1:11" x14ac:dyDescent="0.25">
      <c r="A22" s="144" t="s">
        <v>60</v>
      </c>
      <c r="B22" s="50"/>
      <c r="C22" s="123" t="s">
        <v>18</v>
      </c>
      <c r="D22" s="50"/>
      <c r="E22" s="123" t="s">
        <v>57</v>
      </c>
      <c r="F22" s="54">
        <v>8</v>
      </c>
      <c r="G22" s="145" t="s">
        <v>57</v>
      </c>
      <c r="H22" s="54">
        <f t="shared" si="0"/>
        <v>0</v>
      </c>
      <c r="I22" s="123" t="s">
        <v>18</v>
      </c>
      <c r="J22" s="147"/>
      <c r="K22" s="11"/>
    </row>
    <row r="23" spans="1:11" x14ac:dyDescent="0.25">
      <c r="A23" s="144" t="s">
        <v>22</v>
      </c>
      <c r="B23" s="50"/>
      <c r="C23" s="123" t="s">
        <v>18</v>
      </c>
      <c r="D23" s="50"/>
      <c r="E23" s="123" t="s">
        <v>57</v>
      </c>
      <c r="F23" s="54">
        <v>10</v>
      </c>
      <c r="G23" s="145" t="s">
        <v>57</v>
      </c>
      <c r="H23" s="54">
        <f t="shared" si="0"/>
        <v>0</v>
      </c>
      <c r="I23" s="123" t="s">
        <v>18</v>
      </c>
      <c r="J23" s="147"/>
      <c r="K23" s="11"/>
    </row>
    <row r="24" spans="1:11" x14ac:dyDescent="0.25">
      <c r="A24" s="518" t="s">
        <v>197</v>
      </c>
      <c r="B24" s="519"/>
      <c r="C24" s="519"/>
      <c r="D24" s="519"/>
      <c r="E24" s="148"/>
      <c r="F24" s="517"/>
      <c r="G24" s="517"/>
      <c r="H24" s="98"/>
      <c r="I24" s="98"/>
      <c r="J24" s="147"/>
      <c r="K24" s="11"/>
    </row>
    <row r="25" spans="1:11" x14ac:dyDescent="0.25">
      <c r="A25" s="106" t="s">
        <v>55</v>
      </c>
      <c r="B25" s="50"/>
      <c r="C25" s="123" t="s">
        <v>18</v>
      </c>
      <c r="D25" s="50"/>
      <c r="E25" s="123" t="s">
        <v>57</v>
      </c>
      <c r="F25" s="54">
        <v>40</v>
      </c>
      <c r="G25" s="145" t="s">
        <v>57</v>
      </c>
      <c r="H25" s="54">
        <f t="shared" si="0"/>
        <v>0</v>
      </c>
      <c r="I25" s="123" t="s">
        <v>18</v>
      </c>
      <c r="J25" s="147"/>
      <c r="K25" s="11"/>
    </row>
    <row r="26" spans="1:11" x14ac:dyDescent="0.25">
      <c r="A26" s="150" t="s">
        <v>56</v>
      </c>
      <c r="B26" s="50"/>
      <c r="C26" s="123" t="s">
        <v>18</v>
      </c>
      <c r="D26" s="50"/>
      <c r="E26" s="123" t="s">
        <v>57</v>
      </c>
      <c r="F26" s="54">
        <v>40</v>
      </c>
      <c r="G26" s="145" t="s">
        <v>57</v>
      </c>
      <c r="H26" s="54">
        <f t="shared" si="0"/>
        <v>0</v>
      </c>
      <c r="I26" s="123" t="s">
        <v>18</v>
      </c>
      <c r="J26" s="147"/>
      <c r="K26" s="11"/>
    </row>
    <row r="27" spans="1:11" x14ac:dyDescent="0.25">
      <c r="A27" s="106" t="s">
        <v>22</v>
      </c>
      <c r="B27" s="50"/>
      <c r="C27" s="123" t="s">
        <v>18</v>
      </c>
      <c r="D27" s="50"/>
      <c r="E27" s="123" t="s">
        <v>57</v>
      </c>
      <c r="F27" s="54">
        <v>40</v>
      </c>
      <c r="G27" s="145" t="s">
        <v>57</v>
      </c>
      <c r="H27" s="54">
        <f t="shared" si="0"/>
        <v>0</v>
      </c>
      <c r="I27" s="123" t="s">
        <v>18</v>
      </c>
      <c r="J27" s="147"/>
      <c r="K27" s="11"/>
    </row>
    <row r="28" spans="1:11" x14ac:dyDescent="0.25">
      <c r="A28" s="518" t="s">
        <v>58</v>
      </c>
      <c r="B28" s="519"/>
      <c r="C28" s="519"/>
      <c r="D28" s="519"/>
      <c r="E28" s="151"/>
      <c r="F28" s="98"/>
      <c r="G28" s="151"/>
      <c r="H28" s="98"/>
      <c r="I28" s="151"/>
      <c r="J28" s="147"/>
      <c r="K28" s="11"/>
    </row>
    <row r="29" spans="1:11" x14ac:dyDescent="0.25">
      <c r="A29" s="150" t="s">
        <v>74</v>
      </c>
      <c r="B29" s="50"/>
      <c r="C29" s="123" t="s">
        <v>18</v>
      </c>
      <c r="D29" s="50"/>
      <c r="E29" s="123" t="s">
        <v>57</v>
      </c>
      <c r="F29" s="54">
        <v>15</v>
      </c>
      <c r="G29" s="145" t="s">
        <v>57</v>
      </c>
      <c r="H29" s="108">
        <f t="shared" si="0"/>
        <v>0</v>
      </c>
      <c r="I29" s="123" t="s">
        <v>18</v>
      </c>
      <c r="J29" s="147"/>
      <c r="K29" s="11"/>
    </row>
    <row r="30" spans="1:11" x14ac:dyDescent="0.25">
      <c r="A30" s="150" t="s">
        <v>198</v>
      </c>
      <c r="B30" s="50"/>
      <c r="C30" s="123" t="s">
        <v>18</v>
      </c>
      <c r="D30" s="50"/>
      <c r="E30" s="123" t="s">
        <v>57</v>
      </c>
      <c r="F30" s="54">
        <v>15</v>
      </c>
      <c r="G30" s="145" t="s">
        <v>57</v>
      </c>
      <c r="H30" s="108">
        <f t="shared" si="0"/>
        <v>0</v>
      </c>
      <c r="I30" s="123" t="s">
        <v>18</v>
      </c>
      <c r="J30" s="147"/>
      <c r="K30" s="11"/>
    </row>
    <row r="31" spans="1:11" x14ac:dyDescent="0.25">
      <c r="A31" s="150" t="s">
        <v>22</v>
      </c>
      <c r="B31" s="50"/>
      <c r="C31" s="123" t="s">
        <v>18</v>
      </c>
      <c r="D31" s="50"/>
      <c r="E31" s="123" t="s">
        <v>57</v>
      </c>
      <c r="F31" s="54">
        <v>15</v>
      </c>
      <c r="G31" s="145" t="s">
        <v>57</v>
      </c>
      <c r="H31" s="54">
        <f t="shared" si="0"/>
        <v>0</v>
      </c>
      <c r="I31" s="123" t="s">
        <v>18</v>
      </c>
      <c r="J31" s="147"/>
      <c r="K31" s="11"/>
    </row>
    <row r="32" spans="1:11" ht="15.75" thickBot="1" x14ac:dyDescent="0.3">
      <c r="A32" s="84"/>
      <c r="B32" s="85"/>
      <c r="C32" s="85"/>
      <c r="D32" s="85"/>
      <c r="E32" s="85"/>
      <c r="F32" s="85"/>
      <c r="G32" s="152" t="s">
        <v>52</v>
      </c>
      <c r="H32" s="153">
        <f>SUM(H16:H23,H25:H27,H29:H31)</f>
        <v>800</v>
      </c>
      <c r="I32" s="154" t="s">
        <v>18</v>
      </c>
      <c r="J32" s="155"/>
      <c r="K32" s="11"/>
    </row>
    <row r="33" spans="1:11" x14ac:dyDescent="0.25">
      <c r="A33" s="98"/>
      <c r="B33" s="98"/>
      <c r="C33" s="98"/>
      <c r="D33" s="98"/>
      <c r="E33" s="98"/>
      <c r="F33" s="98"/>
      <c r="G33" s="98"/>
      <c r="H33" s="98"/>
      <c r="I33" s="98"/>
      <c r="J33" s="156"/>
      <c r="K33" s="11"/>
    </row>
    <row r="34" spans="1:11" ht="18.75" customHeight="1" thickBot="1" x14ac:dyDescent="0.3">
      <c r="A34" s="523" t="s">
        <v>191</v>
      </c>
      <c r="B34" s="523"/>
      <c r="C34" s="523"/>
      <c r="D34" s="523"/>
      <c r="E34" s="523"/>
      <c r="F34" s="523"/>
      <c r="G34" s="523"/>
      <c r="H34" s="523"/>
      <c r="I34" s="523"/>
      <c r="J34" s="523"/>
      <c r="K34" s="11"/>
    </row>
    <row r="35" spans="1:11" ht="18.75" customHeight="1" x14ac:dyDescent="0.25">
      <c r="A35" s="508" t="s">
        <v>9</v>
      </c>
      <c r="B35" s="509"/>
      <c r="C35" s="509"/>
      <c r="D35" s="509"/>
      <c r="E35" s="136"/>
      <c r="F35" s="136"/>
      <c r="G35" s="136"/>
      <c r="H35" s="136"/>
      <c r="I35" s="136"/>
      <c r="J35" s="121"/>
      <c r="K35" s="11"/>
    </row>
    <row r="36" spans="1:11" ht="18.75" customHeight="1" x14ac:dyDescent="0.25">
      <c r="A36" s="504" t="s">
        <v>70</v>
      </c>
      <c r="B36" s="505"/>
      <c r="C36" s="157"/>
      <c r="D36" s="158"/>
      <c r="E36" s="98"/>
      <c r="F36" s="515" t="s">
        <v>199</v>
      </c>
      <c r="G36" s="515"/>
      <c r="H36" s="47"/>
      <c r="I36" s="159" t="s">
        <v>31</v>
      </c>
      <c r="J36" s="124"/>
      <c r="K36" s="11"/>
    </row>
    <row r="37" spans="1:11" ht="15" customHeight="1" x14ac:dyDescent="0.25">
      <c r="A37" s="91"/>
      <c r="B37" s="94" t="s">
        <v>19</v>
      </c>
      <c r="C37" s="47"/>
      <c r="D37" s="159" t="s">
        <v>21</v>
      </c>
      <c r="E37" s="98"/>
      <c r="F37" s="516" t="s">
        <v>11</v>
      </c>
      <c r="G37" s="516"/>
      <c r="H37" s="47"/>
      <c r="I37" s="159" t="s">
        <v>12</v>
      </c>
      <c r="J37" s="124"/>
      <c r="K37" s="11"/>
    </row>
    <row r="38" spans="1:11" ht="18" customHeight="1" x14ac:dyDescent="0.25">
      <c r="A38" s="91"/>
      <c r="B38" s="94" t="s">
        <v>20</v>
      </c>
      <c r="C38" s="47"/>
      <c r="D38" s="159" t="s">
        <v>21</v>
      </c>
      <c r="E38" s="98"/>
      <c r="F38" s="98"/>
      <c r="G38" s="98"/>
      <c r="H38" s="98"/>
      <c r="I38" s="98"/>
      <c r="J38" s="124"/>
      <c r="K38" s="11"/>
    </row>
    <row r="39" spans="1:11" ht="15.75" customHeight="1" x14ac:dyDescent="0.25">
      <c r="A39" s="468" t="s">
        <v>100</v>
      </c>
      <c r="B39" s="469"/>
      <c r="C39" s="47"/>
      <c r="D39" s="159" t="s">
        <v>21</v>
      </c>
      <c r="E39" s="98"/>
      <c r="F39" s="528" t="s">
        <v>125</v>
      </c>
      <c r="G39" s="528"/>
      <c r="H39" s="160">
        <f>H36*H37</f>
        <v>0</v>
      </c>
      <c r="I39" s="161" t="s">
        <v>18</v>
      </c>
      <c r="J39" s="124"/>
      <c r="K39" s="11"/>
    </row>
    <row r="40" spans="1:11" x14ac:dyDescent="0.25">
      <c r="A40" s="162"/>
      <c r="B40" s="163" t="s">
        <v>23</v>
      </c>
      <c r="C40" s="57">
        <f>C37*C39*C38</f>
        <v>0</v>
      </c>
      <c r="D40" s="164" t="s">
        <v>24</v>
      </c>
      <c r="E40" s="98"/>
      <c r="F40" s="98"/>
      <c r="G40" s="98"/>
      <c r="H40" s="98"/>
      <c r="I40" s="98"/>
      <c r="J40" s="124"/>
      <c r="K40" s="11"/>
    </row>
    <row r="41" spans="1:11" ht="19.5" customHeight="1" x14ac:dyDescent="0.25">
      <c r="A41" s="539" t="s">
        <v>200</v>
      </c>
      <c r="B41" s="540"/>
      <c r="C41" s="165">
        <f>C40/128</f>
        <v>0</v>
      </c>
      <c r="D41" s="166"/>
      <c r="E41" s="98"/>
      <c r="F41" s="98"/>
      <c r="G41" s="98"/>
      <c r="H41" s="98"/>
      <c r="I41" s="98"/>
      <c r="J41" s="124"/>
      <c r="K41" s="11"/>
    </row>
    <row r="42" spans="1:11" ht="15.75" thickBot="1" x14ac:dyDescent="0.3">
      <c r="A42" s="84"/>
      <c r="B42" s="85"/>
      <c r="C42" s="85"/>
      <c r="D42" s="85"/>
      <c r="E42" s="85"/>
      <c r="F42" s="85"/>
      <c r="G42" s="85"/>
      <c r="H42" s="85"/>
      <c r="I42" s="85"/>
      <c r="J42" s="130"/>
      <c r="K42" s="11"/>
    </row>
    <row r="43" spans="1:11" x14ac:dyDescent="0.25">
      <c r="A43" s="162"/>
      <c r="B43" s="98"/>
      <c r="C43" s="98"/>
      <c r="D43" s="98"/>
      <c r="E43" s="98"/>
      <c r="F43" s="98"/>
      <c r="G43" s="98"/>
      <c r="H43" s="98"/>
      <c r="I43" s="98"/>
      <c r="J43" s="124"/>
      <c r="K43" s="11"/>
    </row>
    <row r="44" spans="1:11" ht="15.75" customHeight="1" thickBot="1" x14ac:dyDescent="0.3">
      <c r="A44" s="167" t="s">
        <v>126</v>
      </c>
      <c r="B44" s="98"/>
      <c r="C44" s="98"/>
      <c r="D44" s="98"/>
      <c r="E44" s="98"/>
      <c r="F44" s="98"/>
      <c r="G44" s="98"/>
      <c r="H44" s="98"/>
      <c r="I44" s="98"/>
      <c r="J44" s="124"/>
      <c r="K44" s="11"/>
    </row>
    <row r="45" spans="1:11" x14ac:dyDescent="0.25">
      <c r="A45" s="168" t="s">
        <v>10</v>
      </c>
      <c r="B45" s="169"/>
      <c r="C45" s="169"/>
      <c r="D45" s="170"/>
      <c r="E45" s="136"/>
      <c r="F45" s="136"/>
      <c r="G45" s="136"/>
      <c r="H45" s="136"/>
      <c r="I45" s="136"/>
      <c r="J45" s="121"/>
      <c r="K45" s="11"/>
    </row>
    <row r="46" spans="1:11" ht="15" customHeight="1" x14ac:dyDescent="0.25">
      <c r="A46" s="537" t="s">
        <v>132</v>
      </c>
      <c r="B46" s="538"/>
      <c r="C46" s="538"/>
      <c r="D46" s="47"/>
      <c r="E46" s="159" t="s">
        <v>12</v>
      </c>
      <c r="F46" s="98"/>
      <c r="G46" s="98"/>
      <c r="H46" s="98"/>
      <c r="I46" s="98"/>
      <c r="J46" s="124"/>
      <c r="K46" s="11"/>
    </row>
    <row r="47" spans="1:11" ht="15" customHeight="1" x14ac:dyDescent="0.25">
      <c r="A47" s="106"/>
      <c r="B47" s="94"/>
      <c r="C47" s="94"/>
      <c r="D47" s="98"/>
      <c r="E47" s="96"/>
      <c r="F47" s="98"/>
      <c r="G47" s="98"/>
      <c r="H47" s="98"/>
      <c r="I47" s="98"/>
      <c r="J47" s="124"/>
      <c r="K47" s="11"/>
    </row>
    <row r="48" spans="1:11" ht="12.75" customHeight="1" x14ac:dyDescent="0.25">
      <c r="A48" s="171" t="s">
        <v>133</v>
      </c>
      <c r="B48" s="520" t="s">
        <v>35</v>
      </c>
      <c r="C48" s="521"/>
      <c r="D48" s="520" t="s">
        <v>210</v>
      </c>
      <c r="E48" s="521"/>
      <c r="F48" s="497" t="s">
        <v>36</v>
      </c>
      <c r="G48" s="497"/>
      <c r="H48" s="98"/>
      <c r="I48" s="98"/>
      <c r="J48" s="124"/>
      <c r="K48" s="11"/>
    </row>
    <row r="49" spans="1:11" x14ac:dyDescent="0.25">
      <c r="A49" s="172" t="s">
        <v>15</v>
      </c>
      <c r="B49" s="47"/>
      <c r="C49" s="173" t="s">
        <v>13</v>
      </c>
      <c r="D49" s="387"/>
      <c r="E49" s="173" t="s">
        <v>37</v>
      </c>
      <c r="F49" s="54">
        <f>D49*B49</f>
        <v>0</v>
      </c>
      <c r="G49" s="65" t="s">
        <v>18</v>
      </c>
      <c r="H49" s="98"/>
      <c r="I49" s="98"/>
      <c r="J49" s="124"/>
      <c r="K49" s="11"/>
    </row>
    <row r="50" spans="1:11" ht="18" customHeight="1" x14ac:dyDescent="0.25">
      <c r="A50" s="172" t="s">
        <v>16</v>
      </c>
      <c r="B50" s="47"/>
      <c r="C50" s="173" t="s">
        <v>13</v>
      </c>
      <c r="D50" s="387"/>
      <c r="E50" s="173" t="s">
        <v>37</v>
      </c>
      <c r="F50" s="57">
        <f>D50*B50</f>
        <v>0</v>
      </c>
      <c r="G50" s="65" t="s">
        <v>18</v>
      </c>
      <c r="H50" s="98"/>
      <c r="I50" s="98"/>
      <c r="J50" s="124"/>
      <c r="K50" s="11"/>
    </row>
    <row r="51" spans="1:11" x14ac:dyDescent="0.25">
      <c r="A51" s="91"/>
      <c r="B51" s="98"/>
      <c r="C51" s="98"/>
      <c r="D51" s="98"/>
      <c r="E51" s="174" t="s">
        <v>52</v>
      </c>
      <c r="F51" s="111">
        <f>SUM(F49:F50)</f>
        <v>0</v>
      </c>
      <c r="G51" s="175" t="s">
        <v>18</v>
      </c>
      <c r="H51" s="98"/>
      <c r="I51" s="98"/>
      <c r="J51" s="124"/>
      <c r="K51" s="11"/>
    </row>
    <row r="52" spans="1:11" x14ac:dyDescent="0.25">
      <c r="A52" s="91"/>
      <c r="B52" s="98"/>
      <c r="C52" s="98"/>
      <c r="D52" s="98"/>
      <c r="E52" s="176"/>
      <c r="F52" s="98"/>
      <c r="G52" s="98"/>
      <c r="H52" s="98"/>
      <c r="I52" s="98"/>
      <c r="J52" s="124"/>
      <c r="K52" s="11"/>
    </row>
    <row r="53" spans="1:11" ht="15" customHeight="1" x14ac:dyDescent="0.25">
      <c r="A53" s="500" t="s">
        <v>71</v>
      </c>
      <c r="B53" s="501"/>
      <c r="C53" s="501"/>
      <c r="D53" s="501"/>
      <c r="E53" s="98"/>
      <c r="F53" s="98"/>
      <c r="G53" s="98"/>
      <c r="H53" s="98"/>
      <c r="I53" s="98"/>
      <c r="J53" s="124"/>
      <c r="K53" s="11"/>
    </row>
    <row r="54" spans="1:11" x14ac:dyDescent="0.25">
      <c r="A54" s="177" t="s">
        <v>40</v>
      </c>
      <c r="B54" s="527" t="s">
        <v>51</v>
      </c>
      <c r="C54" s="527"/>
      <c r="D54" s="527" t="s">
        <v>50</v>
      </c>
      <c r="E54" s="527"/>
      <c r="F54" s="497" t="s">
        <v>127</v>
      </c>
      <c r="G54" s="497"/>
      <c r="H54" s="98"/>
      <c r="I54" s="98"/>
      <c r="J54" s="124"/>
      <c r="K54" s="11"/>
    </row>
    <row r="55" spans="1:11" x14ac:dyDescent="0.25">
      <c r="A55" s="144" t="s">
        <v>14</v>
      </c>
      <c r="B55" s="236"/>
      <c r="C55" s="173" t="s">
        <v>13</v>
      </c>
      <c r="D55" s="238"/>
      <c r="E55" s="173" t="s">
        <v>37</v>
      </c>
      <c r="F55" s="178">
        <f>D55*B55</f>
        <v>0</v>
      </c>
      <c r="G55" s="179" t="s">
        <v>18</v>
      </c>
      <c r="H55" s="98"/>
      <c r="I55" s="98"/>
      <c r="J55" s="124"/>
      <c r="K55" s="11"/>
    </row>
    <row r="56" spans="1:11" x14ac:dyDescent="0.25">
      <c r="A56" s="144" t="s">
        <v>38</v>
      </c>
      <c r="B56" s="47"/>
      <c r="C56" s="173" t="s">
        <v>13</v>
      </c>
      <c r="D56" s="238"/>
      <c r="E56" s="173" t="s">
        <v>37</v>
      </c>
      <c r="F56" s="57">
        <f>D56*B56</f>
        <v>0</v>
      </c>
      <c r="G56" s="179" t="s">
        <v>18</v>
      </c>
      <c r="H56" s="148"/>
      <c r="I56" s="148"/>
      <c r="J56" s="124"/>
      <c r="K56" s="11"/>
    </row>
    <row r="57" spans="1:11" x14ac:dyDescent="0.25">
      <c r="A57" s="144" t="s">
        <v>39</v>
      </c>
      <c r="B57" s="47"/>
      <c r="C57" s="173" t="s">
        <v>13</v>
      </c>
      <c r="D57" s="238"/>
      <c r="E57" s="173" t="s">
        <v>37</v>
      </c>
      <c r="F57" s="57">
        <f>D57*B57</f>
        <v>0</v>
      </c>
      <c r="G57" s="179" t="s">
        <v>18</v>
      </c>
      <c r="H57" s="98"/>
      <c r="I57" s="98"/>
      <c r="J57" s="124"/>
      <c r="K57" s="11"/>
    </row>
    <row r="58" spans="1:11" x14ac:dyDescent="0.25">
      <c r="A58" s="144" t="s">
        <v>22</v>
      </c>
      <c r="B58" s="237"/>
      <c r="C58" s="173" t="s">
        <v>13</v>
      </c>
      <c r="D58" s="238"/>
      <c r="E58" s="173" t="s">
        <v>37</v>
      </c>
      <c r="F58" s="180">
        <f>D58*B58</f>
        <v>0</v>
      </c>
      <c r="G58" s="179" t="s">
        <v>18</v>
      </c>
      <c r="H58" s="98"/>
      <c r="I58" s="98"/>
      <c r="J58" s="124"/>
      <c r="K58" s="11"/>
    </row>
    <row r="59" spans="1:11" ht="15" customHeight="1" x14ac:dyDescent="0.25">
      <c r="A59" s="177" t="s">
        <v>44</v>
      </c>
      <c r="B59" s="527" t="s">
        <v>51</v>
      </c>
      <c r="C59" s="527"/>
      <c r="D59" s="527" t="s">
        <v>50</v>
      </c>
      <c r="E59" s="527"/>
      <c r="F59" s="497" t="s">
        <v>36</v>
      </c>
      <c r="G59" s="497"/>
      <c r="H59" s="98"/>
      <c r="I59" s="98"/>
      <c r="J59" s="124"/>
      <c r="K59" s="11"/>
    </row>
    <row r="60" spans="1:11" x14ac:dyDescent="0.25">
      <c r="A60" s="144" t="s">
        <v>45</v>
      </c>
      <c r="B60" s="50"/>
      <c r="C60" s="173" t="s">
        <v>13</v>
      </c>
      <c r="D60" s="50"/>
      <c r="E60" s="173" t="s">
        <v>37</v>
      </c>
      <c r="F60" s="178">
        <f t="shared" ref="F60:F62" si="1">D60*B60</f>
        <v>0</v>
      </c>
      <c r="G60" s="179" t="s">
        <v>18</v>
      </c>
      <c r="H60" s="98"/>
      <c r="I60" s="98"/>
      <c r="J60" s="124"/>
      <c r="K60" s="11"/>
    </row>
    <row r="61" spans="1:11" x14ac:dyDescent="0.25">
      <c r="A61" s="144" t="s">
        <v>46</v>
      </c>
      <c r="B61" s="50"/>
      <c r="C61" s="173" t="s">
        <v>13</v>
      </c>
      <c r="D61" s="50"/>
      <c r="E61" s="173" t="s">
        <v>37</v>
      </c>
      <c r="F61" s="57">
        <f t="shared" si="1"/>
        <v>0</v>
      </c>
      <c r="G61" s="179" t="s">
        <v>18</v>
      </c>
      <c r="H61" s="148"/>
      <c r="I61" s="148"/>
      <c r="J61" s="124"/>
      <c r="K61" s="11"/>
    </row>
    <row r="62" spans="1:11" x14ac:dyDescent="0.25">
      <c r="A62" s="144" t="s">
        <v>22</v>
      </c>
      <c r="B62" s="50"/>
      <c r="C62" s="173" t="s">
        <v>13</v>
      </c>
      <c r="D62" s="50"/>
      <c r="E62" s="173" t="s">
        <v>37</v>
      </c>
      <c r="F62" s="57">
        <f t="shared" si="1"/>
        <v>0</v>
      </c>
      <c r="G62" s="179" t="s">
        <v>18</v>
      </c>
      <c r="H62" s="98"/>
      <c r="I62" s="98"/>
      <c r="J62" s="124"/>
      <c r="K62" s="11"/>
    </row>
    <row r="63" spans="1:11" x14ac:dyDescent="0.25">
      <c r="A63" s="181"/>
      <c r="B63" s="182"/>
      <c r="C63" s="182"/>
      <c r="D63" s="182"/>
      <c r="E63" s="174" t="s">
        <v>52</v>
      </c>
      <c r="F63" s="111">
        <f>SUM(F55:F58,F60:F62)</f>
        <v>0</v>
      </c>
      <c r="G63" s="175" t="s">
        <v>18</v>
      </c>
      <c r="H63" s="98"/>
      <c r="I63" s="98"/>
      <c r="J63" s="124"/>
      <c r="K63" s="11"/>
    </row>
    <row r="64" spans="1:11" x14ac:dyDescent="0.25">
      <c r="A64" s="183"/>
      <c r="B64" s="184"/>
      <c r="C64" s="184"/>
      <c r="D64" s="184"/>
      <c r="E64" s="184"/>
      <c r="F64" s="184"/>
      <c r="G64" s="184"/>
      <c r="H64" s="184"/>
      <c r="I64" s="184"/>
      <c r="J64" s="185"/>
      <c r="K64"/>
    </row>
    <row r="65" spans="1:11" x14ac:dyDescent="0.25">
      <c r="A65" s="183"/>
      <c r="B65" s="184"/>
      <c r="C65" s="184"/>
      <c r="D65" s="184"/>
      <c r="E65" s="184"/>
      <c r="F65" s="184"/>
      <c r="G65" s="184"/>
      <c r="H65" s="184"/>
      <c r="I65" s="184"/>
      <c r="J65" s="185"/>
      <c r="K65"/>
    </row>
    <row r="66" spans="1:11" x14ac:dyDescent="0.25">
      <c r="A66" s="183"/>
      <c r="B66" s="184"/>
      <c r="C66" s="184"/>
      <c r="D66" s="184"/>
      <c r="E66" s="184"/>
      <c r="F66" s="184"/>
      <c r="G66" s="184"/>
      <c r="H66" s="184"/>
      <c r="I66" s="184"/>
      <c r="J66" s="185"/>
      <c r="K66"/>
    </row>
    <row r="67" spans="1:11" x14ac:dyDescent="0.25">
      <c r="A67" s="167" t="s">
        <v>64</v>
      </c>
      <c r="B67" s="98"/>
      <c r="C67" s="98"/>
      <c r="D67" s="98"/>
      <c r="E67" s="98"/>
      <c r="F67" s="98"/>
      <c r="G67" s="98"/>
      <c r="H67" s="98"/>
      <c r="I67" s="98"/>
      <c r="J67" s="124"/>
      <c r="K67" s="11"/>
    </row>
    <row r="68" spans="1:11" x14ac:dyDescent="0.25">
      <c r="A68" s="500" t="s">
        <v>47</v>
      </c>
      <c r="B68" s="501"/>
      <c r="C68" s="501"/>
      <c r="D68" s="501"/>
      <c r="E68" s="186"/>
      <c r="F68" s="186"/>
      <c r="G68" s="186"/>
      <c r="H68" s="187"/>
      <c r="I68" s="187"/>
      <c r="J68" s="124"/>
      <c r="K68" s="11"/>
    </row>
    <row r="69" spans="1:11" x14ac:dyDescent="0.25">
      <c r="A69" s="177" t="s">
        <v>40</v>
      </c>
      <c r="B69" s="527" t="s">
        <v>48</v>
      </c>
      <c r="C69" s="527"/>
      <c r="D69" s="527" t="s">
        <v>49</v>
      </c>
      <c r="E69" s="527"/>
      <c r="F69" s="527" t="s">
        <v>61</v>
      </c>
      <c r="G69" s="527"/>
      <c r="H69" s="497" t="s">
        <v>43</v>
      </c>
      <c r="I69" s="497"/>
      <c r="J69" s="124"/>
      <c r="K69" s="11"/>
    </row>
    <row r="70" spans="1:11" x14ac:dyDescent="0.25">
      <c r="A70" s="144" t="s">
        <v>14</v>
      </c>
      <c r="B70" s="50"/>
      <c r="C70" s="173" t="s">
        <v>18</v>
      </c>
      <c r="D70" s="47"/>
      <c r="E70" s="173" t="s">
        <v>18</v>
      </c>
      <c r="F70" s="47"/>
      <c r="G70" s="173" t="s">
        <v>29</v>
      </c>
      <c r="H70" s="54">
        <f>(F70/100)*(B70+D70)</f>
        <v>0</v>
      </c>
      <c r="I70" s="179" t="s">
        <v>18</v>
      </c>
      <c r="J70" s="124"/>
      <c r="K70" s="11"/>
    </row>
    <row r="71" spans="1:11" x14ac:dyDescent="0.25">
      <c r="A71" s="144" t="s">
        <v>38</v>
      </c>
      <c r="B71" s="50"/>
      <c r="C71" s="173" t="s">
        <v>18</v>
      </c>
      <c r="D71" s="47"/>
      <c r="E71" s="173" t="s">
        <v>18</v>
      </c>
      <c r="F71" s="47"/>
      <c r="G71" s="173" t="s">
        <v>29</v>
      </c>
      <c r="H71" s="54">
        <f t="shared" ref="H71:H73" si="2">(F71/100)*(B71+D71)</f>
        <v>0</v>
      </c>
      <c r="I71" s="179" t="s">
        <v>18</v>
      </c>
      <c r="J71" s="124"/>
      <c r="K71" s="11"/>
    </row>
    <row r="72" spans="1:11" x14ac:dyDescent="0.25">
      <c r="A72" s="144" t="s">
        <v>39</v>
      </c>
      <c r="B72" s="50"/>
      <c r="C72" s="173" t="s">
        <v>18</v>
      </c>
      <c r="D72" s="47"/>
      <c r="E72" s="173" t="s">
        <v>18</v>
      </c>
      <c r="F72" s="47"/>
      <c r="G72" s="173" t="s">
        <v>29</v>
      </c>
      <c r="H72" s="54">
        <f t="shared" si="2"/>
        <v>0</v>
      </c>
      <c r="I72" s="179" t="s">
        <v>18</v>
      </c>
      <c r="J72" s="124"/>
      <c r="K72" s="11"/>
    </row>
    <row r="73" spans="1:11" x14ac:dyDescent="0.25">
      <c r="A73" s="144" t="s">
        <v>22</v>
      </c>
      <c r="B73" s="50"/>
      <c r="C73" s="173" t="s">
        <v>18</v>
      </c>
      <c r="D73" s="47"/>
      <c r="E73" s="173" t="s">
        <v>18</v>
      </c>
      <c r="F73" s="47"/>
      <c r="G73" s="173" t="s">
        <v>29</v>
      </c>
      <c r="H73" s="54">
        <f t="shared" si="2"/>
        <v>0</v>
      </c>
      <c r="I73" s="179" t="s">
        <v>18</v>
      </c>
      <c r="J73" s="124"/>
      <c r="K73" s="11"/>
    </row>
    <row r="74" spans="1:11" x14ac:dyDescent="0.25">
      <c r="A74" s="177" t="s">
        <v>44</v>
      </c>
      <c r="B74" s="527" t="s">
        <v>48</v>
      </c>
      <c r="C74" s="527"/>
      <c r="D74" s="527" t="s">
        <v>49</v>
      </c>
      <c r="E74" s="527"/>
      <c r="F74" s="527" t="s">
        <v>42</v>
      </c>
      <c r="G74" s="527"/>
      <c r="H74" s="497" t="s">
        <v>43</v>
      </c>
      <c r="I74" s="497"/>
      <c r="J74" s="124"/>
      <c r="K74" s="11"/>
    </row>
    <row r="75" spans="1:11" x14ac:dyDescent="0.25">
      <c r="A75" s="144" t="s">
        <v>45</v>
      </c>
      <c r="B75" s="50"/>
      <c r="C75" s="173" t="s">
        <v>18</v>
      </c>
      <c r="D75" s="50"/>
      <c r="E75" s="173" t="s">
        <v>18</v>
      </c>
      <c r="F75" s="50"/>
      <c r="G75" s="173" t="s">
        <v>29</v>
      </c>
      <c r="H75" s="54">
        <f>(F75/100)*(B75+D75)</f>
        <v>0</v>
      </c>
      <c r="I75" s="179" t="s">
        <v>18</v>
      </c>
      <c r="J75" s="124"/>
      <c r="K75" s="11"/>
    </row>
    <row r="76" spans="1:11" x14ac:dyDescent="0.25">
      <c r="A76" s="144" t="s">
        <v>46</v>
      </c>
      <c r="B76" s="50"/>
      <c r="C76" s="173" t="s">
        <v>18</v>
      </c>
      <c r="D76" s="50"/>
      <c r="E76" s="173" t="s">
        <v>18</v>
      </c>
      <c r="F76" s="50"/>
      <c r="G76" s="173" t="s">
        <v>29</v>
      </c>
      <c r="H76" s="54">
        <f t="shared" ref="H76:H77" si="3">(F76/100)*(B76+D76)</f>
        <v>0</v>
      </c>
      <c r="I76" s="179" t="s">
        <v>18</v>
      </c>
      <c r="J76" s="124"/>
      <c r="K76" s="11"/>
    </row>
    <row r="77" spans="1:11" x14ac:dyDescent="0.25">
      <c r="A77" s="144" t="s">
        <v>22</v>
      </c>
      <c r="B77" s="50"/>
      <c r="C77" s="173" t="s">
        <v>18</v>
      </c>
      <c r="D77" s="50"/>
      <c r="E77" s="173" t="s">
        <v>18</v>
      </c>
      <c r="F77" s="50"/>
      <c r="G77" s="173" t="s">
        <v>29</v>
      </c>
      <c r="H77" s="54">
        <f t="shared" si="3"/>
        <v>0</v>
      </c>
      <c r="I77" s="179" t="s">
        <v>18</v>
      </c>
      <c r="J77" s="124"/>
      <c r="K77" s="11"/>
    </row>
    <row r="78" spans="1:11" x14ac:dyDescent="0.25">
      <c r="A78" s="91"/>
      <c r="B78" s="98"/>
      <c r="C78" s="98"/>
      <c r="D78" s="98"/>
      <c r="E78" s="98"/>
      <c r="F78" s="98"/>
      <c r="G78" s="174" t="s">
        <v>52</v>
      </c>
      <c r="H78" s="111">
        <f>SUM(H70:H73,H75:H77)</f>
        <v>0</v>
      </c>
      <c r="I78" s="175" t="s">
        <v>18</v>
      </c>
      <c r="J78" s="124"/>
      <c r="K78" s="11"/>
    </row>
    <row r="79" spans="1:11" x14ac:dyDescent="0.25">
      <c r="A79" s="91"/>
      <c r="B79" s="98"/>
      <c r="C79" s="98"/>
      <c r="D79" s="98"/>
      <c r="E79" s="98"/>
      <c r="F79" s="98"/>
      <c r="G79" s="98"/>
      <c r="H79" s="98"/>
      <c r="I79" s="98"/>
      <c r="J79" s="124"/>
      <c r="K79" s="11"/>
    </row>
    <row r="80" spans="1:11" x14ac:dyDescent="0.25">
      <c r="A80" s="91"/>
      <c r="B80" s="98"/>
      <c r="C80" s="98"/>
      <c r="D80" s="98"/>
      <c r="E80" s="98"/>
      <c r="F80" s="447" t="s">
        <v>131</v>
      </c>
      <c r="G80" s="452"/>
      <c r="H80" s="108">
        <f>F51+F63+H32+H78</f>
        <v>800</v>
      </c>
      <c r="I80" s="175" t="s">
        <v>18</v>
      </c>
      <c r="J80" s="124"/>
      <c r="K80" s="11"/>
    </row>
    <row r="81" spans="1:11" x14ac:dyDescent="0.25">
      <c r="A81" s="91"/>
      <c r="B81" s="98"/>
      <c r="C81" s="98"/>
      <c r="D81" s="98"/>
      <c r="E81" s="98"/>
      <c r="F81" s="98"/>
      <c r="G81" s="98"/>
      <c r="H81" s="182"/>
      <c r="I81" s="98"/>
      <c r="J81" s="124"/>
      <c r="K81" s="11"/>
    </row>
    <row r="82" spans="1:11" ht="15.75" customHeight="1" x14ac:dyDescent="0.25">
      <c r="A82" s="91"/>
      <c r="B82" s="98"/>
      <c r="C82" s="98"/>
      <c r="D82" s="98"/>
      <c r="E82" s="98"/>
      <c r="F82" s="447" t="s">
        <v>132</v>
      </c>
      <c r="G82" s="447"/>
      <c r="H82" s="54">
        <f>D46</f>
        <v>0</v>
      </c>
      <c r="I82" s="175" t="s">
        <v>134</v>
      </c>
      <c r="J82" s="124"/>
      <c r="K82" s="11"/>
    </row>
    <row r="83" spans="1:11" ht="15.75" customHeight="1" x14ac:dyDescent="0.25">
      <c r="A83" s="91"/>
      <c r="B83" s="98"/>
      <c r="C83" s="98"/>
      <c r="D83" s="98"/>
      <c r="E83" s="98"/>
      <c r="F83" s="98"/>
      <c r="G83" s="98"/>
      <c r="H83" s="182"/>
      <c r="I83" s="98"/>
      <c r="J83" s="124"/>
      <c r="K83" s="11"/>
    </row>
    <row r="84" spans="1:11" ht="15.75" customHeight="1" x14ac:dyDescent="0.25">
      <c r="A84" s="91"/>
      <c r="B84" s="98"/>
      <c r="C84" s="98"/>
      <c r="D84" s="98"/>
      <c r="E84" s="98"/>
      <c r="F84" s="447" t="s">
        <v>201</v>
      </c>
      <c r="G84" s="447"/>
      <c r="H84" s="108" t="e">
        <f>H80/H82</f>
        <v>#DIV/0!</v>
      </c>
      <c r="I84" s="175" t="s">
        <v>173</v>
      </c>
      <c r="J84" s="124"/>
      <c r="K84" s="11"/>
    </row>
    <row r="85" spans="1:11" ht="15.75" customHeight="1" x14ac:dyDescent="0.25">
      <c r="A85" s="91"/>
      <c r="B85" s="98"/>
      <c r="C85" s="98"/>
      <c r="D85" s="98"/>
      <c r="E85" s="98"/>
      <c r="F85" s="98"/>
      <c r="G85" s="98"/>
      <c r="H85" s="98"/>
      <c r="I85" s="98"/>
      <c r="J85" s="124"/>
      <c r="K85" s="11"/>
    </row>
    <row r="86" spans="1:11" ht="15.75" customHeight="1" x14ac:dyDescent="0.25">
      <c r="A86" s="91"/>
      <c r="B86" s="98"/>
      <c r="C86" s="98"/>
      <c r="D86" s="98"/>
      <c r="E86" s="98"/>
      <c r="F86" s="447" t="s">
        <v>135</v>
      </c>
      <c r="G86" s="447"/>
      <c r="H86" s="50"/>
      <c r="I86" s="175" t="s">
        <v>134</v>
      </c>
      <c r="J86" s="124"/>
      <c r="K86" s="11"/>
    </row>
    <row r="87" spans="1:11" ht="15.75" customHeight="1" x14ac:dyDescent="0.25">
      <c r="A87" s="91"/>
      <c r="B87" s="98"/>
      <c r="C87" s="98"/>
      <c r="D87" s="98"/>
      <c r="E87" s="98"/>
      <c r="F87" s="188"/>
      <c r="G87" s="188"/>
      <c r="H87" s="189"/>
      <c r="I87" s="176"/>
      <c r="J87" s="124"/>
      <c r="K87" s="11"/>
    </row>
    <row r="88" spans="1:11" ht="31.5" customHeight="1" x14ac:dyDescent="0.25">
      <c r="A88" s="91"/>
      <c r="B88" s="98"/>
      <c r="C88" s="98"/>
      <c r="D88" s="98"/>
      <c r="E88" s="98"/>
      <c r="F88" s="528" t="s">
        <v>136</v>
      </c>
      <c r="G88" s="464"/>
      <c r="H88" s="190" t="e">
        <f>H84*H86</f>
        <v>#DIV/0!</v>
      </c>
      <c r="I88" s="191" t="s">
        <v>18</v>
      </c>
      <c r="J88" s="124"/>
      <c r="K88" s="11"/>
    </row>
    <row r="89" spans="1:11" x14ac:dyDescent="0.25">
      <c r="A89" s="502" t="s">
        <v>167</v>
      </c>
      <c r="B89" s="503"/>
      <c r="C89" s="503"/>
      <c r="D89" s="503"/>
      <c r="E89" s="98"/>
      <c r="F89" s="98"/>
      <c r="G89" s="98"/>
      <c r="H89" s="182"/>
      <c r="I89" s="98"/>
      <c r="J89" s="124"/>
      <c r="K89" s="11"/>
    </row>
    <row r="90" spans="1:11" ht="15" customHeight="1" x14ac:dyDescent="0.25">
      <c r="A90" s="192"/>
      <c r="B90" s="98"/>
      <c r="C90" s="98"/>
      <c r="D90" s="98"/>
      <c r="E90" s="193"/>
      <c r="F90" s="498" t="s">
        <v>128</v>
      </c>
      <c r="G90" s="498"/>
      <c r="H90" s="50"/>
      <c r="I90" s="164" t="s">
        <v>12</v>
      </c>
      <c r="J90" s="124"/>
      <c r="K90" s="11"/>
    </row>
    <row r="91" spans="1:11" ht="15" customHeight="1" x14ac:dyDescent="0.25">
      <c r="A91" s="192"/>
      <c r="B91" s="98"/>
      <c r="C91" s="98"/>
      <c r="D91" s="98"/>
      <c r="E91" s="98"/>
      <c r="F91" s="498" t="s">
        <v>129</v>
      </c>
      <c r="G91" s="498"/>
      <c r="H91" s="50"/>
      <c r="I91" s="164" t="s">
        <v>31</v>
      </c>
      <c r="J91" s="124"/>
      <c r="K91" s="11"/>
    </row>
    <row r="92" spans="1:11" ht="15" customHeight="1" x14ac:dyDescent="0.25">
      <c r="A92" s="192"/>
      <c r="B92" s="98"/>
      <c r="C92" s="98"/>
      <c r="D92" s="98"/>
      <c r="E92" s="98"/>
      <c r="F92" s="94"/>
      <c r="G92" s="94"/>
      <c r="H92" s="98"/>
      <c r="I92" s="98"/>
      <c r="J92" s="124"/>
      <c r="K92" s="11"/>
    </row>
    <row r="93" spans="1:11" ht="18.75" customHeight="1" x14ac:dyDescent="0.25">
      <c r="A93" s="192"/>
      <c r="B93" s="98"/>
      <c r="C93" s="98"/>
      <c r="D93" s="98"/>
      <c r="E93" s="98"/>
      <c r="F93" s="499" t="s">
        <v>130</v>
      </c>
      <c r="G93" s="499"/>
      <c r="H93" s="190">
        <f>H91*H90</f>
        <v>0</v>
      </c>
      <c r="I93" s="191" t="s">
        <v>18</v>
      </c>
      <c r="J93" s="124"/>
      <c r="K93" s="11"/>
    </row>
    <row r="94" spans="1:11" ht="15.75" customHeight="1" x14ac:dyDescent="0.25">
      <c r="A94" s="91"/>
      <c r="B94" s="98"/>
      <c r="C94" s="98"/>
      <c r="D94" s="98"/>
      <c r="E94" s="98"/>
      <c r="F94" s="98"/>
      <c r="G94" s="98"/>
      <c r="H94" s="98"/>
      <c r="I94" s="98"/>
      <c r="J94" s="124"/>
      <c r="K94" s="11"/>
    </row>
    <row r="95" spans="1:11" ht="27" customHeight="1" x14ac:dyDescent="0.25">
      <c r="A95" s="91"/>
      <c r="B95" s="98"/>
      <c r="C95" s="98"/>
      <c r="D95" s="98"/>
      <c r="E95" s="98"/>
      <c r="F95" s="465" t="s">
        <v>137</v>
      </c>
      <c r="G95" s="465"/>
      <c r="H95" s="111" t="e">
        <f>H88+H39-H93</f>
        <v>#DIV/0!</v>
      </c>
      <c r="I95" s="191" t="s">
        <v>18</v>
      </c>
      <c r="J95" s="124"/>
      <c r="K95" s="11"/>
    </row>
    <row r="96" spans="1:11" x14ac:dyDescent="0.25">
      <c r="A96" s="91"/>
      <c r="B96" s="98"/>
      <c r="C96" s="98"/>
      <c r="D96" s="98"/>
      <c r="E96" s="98"/>
      <c r="F96" s="98"/>
      <c r="G96" s="98"/>
      <c r="H96" s="98"/>
      <c r="I96" s="98"/>
      <c r="J96" s="124"/>
      <c r="K96" s="11"/>
    </row>
    <row r="97" spans="1:11" ht="29.25" customHeight="1" thickBot="1" x14ac:dyDescent="0.3">
      <c r="A97" s="84"/>
      <c r="B97" s="85"/>
      <c r="C97" s="85"/>
      <c r="D97" s="85"/>
      <c r="E97" s="85"/>
      <c r="F97" s="533" t="s">
        <v>214</v>
      </c>
      <c r="G97" s="533"/>
      <c r="H97" s="195" t="e">
        <f>H80/H4</f>
        <v>#DIV/0!</v>
      </c>
      <c r="I97" s="196" t="s">
        <v>30</v>
      </c>
      <c r="J97" s="130"/>
      <c r="K97" s="11"/>
    </row>
    <row r="98" spans="1:11" ht="15" customHeight="1" x14ac:dyDescent="0.25">
      <c r="A98" s="141"/>
      <c r="B98" s="141"/>
      <c r="C98" s="141"/>
      <c r="D98" s="132"/>
      <c r="E98" s="141"/>
      <c r="F98" s="141"/>
      <c r="G98" s="141"/>
      <c r="H98" s="141"/>
      <c r="I98" s="141"/>
      <c r="J98" s="118"/>
      <c r="K98" s="11"/>
    </row>
    <row r="99" spans="1:11" ht="25.5" customHeight="1" thickBot="1" x14ac:dyDescent="0.3">
      <c r="A99" s="507" t="s">
        <v>62</v>
      </c>
      <c r="B99" s="507"/>
      <c r="C99" s="507"/>
      <c r="D99" s="507"/>
      <c r="E99" s="507"/>
      <c r="F99" s="507"/>
      <c r="G99" s="507"/>
      <c r="H99" s="507"/>
      <c r="I99" s="507"/>
      <c r="J99" s="507"/>
      <c r="K99" s="11"/>
    </row>
    <row r="100" spans="1:11" ht="16.5" customHeight="1" x14ac:dyDescent="0.25">
      <c r="A100" s="197" t="s">
        <v>7</v>
      </c>
      <c r="B100" s="198">
        <f>B11</f>
        <v>0</v>
      </c>
      <c r="C100" s="74" t="s">
        <v>6</v>
      </c>
      <c r="D100" s="136"/>
      <c r="E100" s="199"/>
      <c r="F100" s="80" t="s">
        <v>4</v>
      </c>
      <c r="G100" s="200" t="s">
        <v>8</v>
      </c>
      <c r="H100" s="201">
        <f>G11</f>
        <v>0</v>
      </c>
      <c r="I100" s="74" t="s">
        <v>6</v>
      </c>
      <c r="J100" s="202"/>
      <c r="K100" s="11"/>
    </row>
    <row r="101" spans="1:11" ht="14.25" customHeight="1" x14ac:dyDescent="0.25">
      <c r="A101" s="203" t="s">
        <v>149</v>
      </c>
      <c r="B101" s="526" t="s">
        <v>51</v>
      </c>
      <c r="C101" s="526"/>
      <c r="D101" s="494" t="s">
        <v>210</v>
      </c>
      <c r="E101" s="494"/>
      <c r="F101" s="98"/>
      <c r="G101" s="526" t="s">
        <v>51</v>
      </c>
      <c r="H101" s="526"/>
      <c r="I101" s="494" t="s">
        <v>210</v>
      </c>
      <c r="J101" s="494"/>
      <c r="K101" s="11"/>
    </row>
    <row r="102" spans="1:11" x14ac:dyDescent="0.25">
      <c r="A102" s="172" t="s">
        <v>182</v>
      </c>
      <c r="B102" s="384"/>
      <c r="C102" s="204" t="s">
        <v>13</v>
      </c>
      <c r="D102" s="385"/>
      <c r="E102" s="204" t="s">
        <v>37</v>
      </c>
      <c r="F102" s="98"/>
      <c r="G102" s="50"/>
      <c r="H102" s="206" t="s">
        <v>13</v>
      </c>
      <c r="I102" s="385"/>
      <c r="J102" s="204" t="s">
        <v>37</v>
      </c>
      <c r="K102" s="11"/>
    </row>
    <row r="103" spans="1:11" x14ac:dyDescent="0.25">
      <c r="A103" s="172" t="s">
        <v>15</v>
      </c>
      <c r="B103" s="47"/>
      <c r="C103" s="204" t="s">
        <v>13</v>
      </c>
      <c r="D103" s="385"/>
      <c r="E103" s="204" t="s">
        <v>37</v>
      </c>
      <c r="F103" s="98"/>
      <c r="G103" s="50"/>
      <c r="H103" s="206" t="s">
        <v>13</v>
      </c>
      <c r="I103" s="50"/>
      <c r="J103" s="204" t="s">
        <v>37</v>
      </c>
      <c r="K103" s="11"/>
    </row>
    <row r="104" spans="1:11" x14ac:dyDescent="0.25">
      <c r="A104" s="207" t="s">
        <v>53</v>
      </c>
      <c r="B104" s="208"/>
      <c r="C104" s="209" t="s">
        <v>52</v>
      </c>
      <c r="D104" s="210">
        <f>D102*B102+D103*B103</f>
        <v>0</v>
      </c>
      <c r="E104" s="211" t="s">
        <v>18</v>
      </c>
      <c r="F104" s="98"/>
      <c r="G104" s="148"/>
      <c r="H104" s="209" t="s">
        <v>52</v>
      </c>
      <c r="I104" s="210">
        <f>I102*G102+I103*G103</f>
        <v>0</v>
      </c>
      <c r="J104" s="211" t="s">
        <v>18</v>
      </c>
      <c r="K104" s="11"/>
    </row>
    <row r="105" spans="1:11" x14ac:dyDescent="0.25">
      <c r="A105" s="106"/>
      <c r="B105" s="98"/>
      <c r="C105" s="98"/>
      <c r="D105" s="98"/>
      <c r="E105" s="98"/>
      <c r="F105" s="98"/>
      <c r="G105" s="98"/>
      <c r="H105" s="98"/>
      <c r="I105" s="98"/>
      <c r="J105" s="124"/>
      <c r="K105" s="11"/>
    </row>
    <row r="106" spans="1:11" x14ac:dyDescent="0.25">
      <c r="A106" s="212" t="s">
        <v>150</v>
      </c>
      <c r="B106" s="524" t="s">
        <v>51</v>
      </c>
      <c r="C106" s="525"/>
      <c r="D106" s="494" t="s">
        <v>210</v>
      </c>
      <c r="E106" s="494"/>
      <c r="F106" s="213" t="s">
        <v>151</v>
      </c>
      <c r="G106" s="98"/>
      <c r="H106" s="98"/>
      <c r="I106" s="98"/>
      <c r="J106" s="124"/>
      <c r="K106" s="11"/>
    </row>
    <row r="107" spans="1:11" x14ac:dyDescent="0.25">
      <c r="A107" s="214" t="s">
        <v>15</v>
      </c>
      <c r="B107" s="50"/>
      <c r="C107" s="173" t="s">
        <v>13</v>
      </c>
      <c r="D107" s="385"/>
      <c r="E107" s="173" t="s">
        <v>37</v>
      </c>
      <c r="F107" s="57">
        <f>D107*B107</f>
        <v>0</v>
      </c>
      <c r="G107" s="164" t="s">
        <v>18</v>
      </c>
      <c r="H107" s="98"/>
      <c r="I107" s="98"/>
      <c r="J107" s="124"/>
      <c r="K107" s="11"/>
    </row>
    <row r="108" spans="1:11" x14ac:dyDescent="0.25">
      <c r="A108" s="214" t="s">
        <v>16</v>
      </c>
      <c r="B108" s="50"/>
      <c r="C108" s="173" t="s">
        <v>13</v>
      </c>
      <c r="D108" s="385"/>
      <c r="E108" s="173" t="s">
        <v>37</v>
      </c>
      <c r="F108" s="57">
        <f>D108*B108</f>
        <v>0</v>
      </c>
      <c r="G108" s="164" t="s">
        <v>18</v>
      </c>
      <c r="H108" s="98"/>
      <c r="I108" s="98"/>
      <c r="J108" s="124"/>
      <c r="K108" s="11"/>
    </row>
    <row r="109" spans="1:11" x14ac:dyDescent="0.25">
      <c r="A109" s="91"/>
      <c r="B109" s="98"/>
      <c r="C109" s="98"/>
      <c r="D109" s="193"/>
      <c r="E109" s="215"/>
      <c r="F109" s="215"/>
      <c r="G109" s="216" t="s">
        <v>52</v>
      </c>
      <c r="H109" s="190">
        <f>SUM(F107:F108)</f>
        <v>0</v>
      </c>
      <c r="I109" s="164" t="s">
        <v>18</v>
      </c>
      <c r="J109" s="124"/>
      <c r="K109" s="11"/>
    </row>
    <row r="110" spans="1:11" x14ac:dyDescent="0.25">
      <c r="A110" s="91"/>
      <c r="B110" s="98"/>
      <c r="C110" s="98"/>
      <c r="D110" s="98"/>
      <c r="E110" s="98"/>
      <c r="F110" s="98"/>
      <c r="G110" s="98"/>
      <c r="H110" s="98"/>
      <c r="I110" s="98"/>
      <c r="J110" s="124"/>
      <c r="K110" s="11"/>
    </row>
    <row r="111" spans="1:11" s="409" customFormat="1" x14ac:dyDescent="0.25">
      <c r="A111" s="212" t="s">
        <v>72</v>
      </c>
      <c r="B111" s="513" t="s">
        <v>203</v>
      </c>
      <c r="C111" s="514"/>
      <c r="D111" s="527" t="s">
        <v>73</v>
      </c>
      <c r="E111" s="527"/>
      <c r="F111" s="213" t="s">
        <v>153</v>
      </c>
      <c r="G111" s="98"/>
      <c r="H111" s="98"/>
      <c r="I111" s="98"/>
      <c r="J111" s="124"/>
      <c r="K111" s="11"/>
    </row>
    <row r="112" spans="1:11" s="409" customFormat="1" x14ac:dyDescent="0.25">
      <c r="A112" s="217" t="s">
        <v>202</v>
      </c>
      <c r="B112" s="239"/>
      <c r="C112" s="218" t="s">
        <v>138</v>
      </c>
      <c r="D112" s="530">
        <v>7.4999999999999997E-2</v>
      </c>
      <c r="E112" s="530"/>
      <c r="F112" s="220">
        <f>D112*B112</f>
        <v>0</v>
      </c>
      <c r="G112" s="164" t="s">
        <v>18</v>
      </c>
      <c r="H112" s="98"/>
      <c r="I112" s="98"/>
      <c r="J112" s="124"/>
      <c r="K112" s="11"/>
    </row>
    <row r="113" spans="1:11" s="409" customFormat="1" x14ac:dyDescent="0.25">
      <c r="A113" s="217" t="s">
        <v>14</v>
      </c>
      <c r="B113" s="240"/>
      <c r="C113" s="221" t="s">
        <v>139</v>
      </c>
      <c r="D113" s="531"/>
      <c r="E113" s="532"/>
      <c r="F113" s="220">
        <f>D113*B113</f>
        <v>0</v>
      </c>
      <c r="G113" s="164" t="s">
        <v>18</v>
      </c>
      <c r="H113" s="98"/>
      <c r="I113" s="98"/>
      <c r="J113" s="124"/>
      <c r="K113" s="11"/>
    </row>
    <row r="114" spans="1:11" s="409" customFormat="1" x14ac:dyDescent="0.25">
      <c r="A114" s="222" t="s">
        <v>22</v>
      </c>
      <c r="B114" s="240"/>
      <c r="C114" s="388"/>
      <c r="D114" s="531"/>
      <c r="E114" s="532"/>
      <c r="F114" s="220">
        <f>D114*B114</f>
        <v>0</v>
      </c>
      <c r="G114" s="223" t="s">
        <v>18</v>
      </c>
      <c r="H114" s="98"/>
      <c r="I114" s="98"/>
      <c r="J114" s="124"/>
      <c r="K114" s="11"/>
    </row>
    <row r="115" spans="1:11" s="409" customFormat="1" x14ac:dyDescent="0.25">
      <c r="A115" s="91"/>
      <c r="B115" s="98"/>
      <c r="C115" s="98"/>
      <c r="D115" s="98"/>
      <c r="E115" s="224"/>
      <c r="F115" s="224"/>
      <c r="G115" s="225" t="s">
        <v>52</v>
      </c>
      <c r="H115" s="190">
        <f>SUM(F112:F114)</f>
        <v>0</v>
      </c>
      <c r="I115" s="164" t="s">
        <v>18</v>
      </c>
      <c r="J115" s="124"/>
      <c r="K115" s="11"/>
    </row>
    <row r="116" spans="1:11" x14ac:dyDescent="0.25">
      <c r="A116" s="91"/>
      <c r="B116" s="98"/>
      <c r="C116" s="98"/>
      <c r="D116" s="98"/>
      <c r="E116" s="98"/>
      <c r="F116" s="187"/>
      <c r="G116" s="187"/>
      <c r="H116" s="98"/>
      <c r="I116" s="98"/>
      <c r="J116" s="124"/>
      <c r="K116" s="11"/>
    </row>
    <row r="117" spans="1:11" x14ac:dyDescent="0.25">
      <c r="A117" s="510" t="s">
        <v>166</v>
      </c>
      <c r="B117" s="465"/>
      <c r="C117" s="210">
        <f>H109+D104+H115</f>
        <v>0</v>
      </c>
      <c r="D117" s="191" t="s">
        <v>18</v>
      </c>
      <c r="E117" s="98"/>
      <c r="F117" s="465" t="s">
        <v>166</v>
      </c>
      <c r="G117" s="465"/>
      <c r="H117" s="210">
        <f>H109+H115+I104</f>
        <v>0</v>
      </c>
      <c r="I117" s="191" t="s">
        <v>18</v>
      </c>
      <c r="J117" s="124"/>
      <c r="K117" s="11"/>
    </row>
    <row r="118" spans="1:11" x14ac:dyDescent="0.25">
      <c r="A118" s="91"/>
      <c r="B118" s="98"/>
      <c r="C118" s="98"/>
      <c r="D118" s="98"/>
      <c r="E118" s="98"/>
      <c r="F118" s="98"/>
      <c r="G118" s="98"/>
      <c r="H118" s="98"/>
      <c r="I118" s="98"/>
      <c r="J118" s="124"/>
      <c r="K118" s="11"/>
    </row>
    <row r="119" spans="1:11" ht="18.75" customHeight="1" x14ac:dyDescent="0.25">
      <c r="A119" s="522" t="s">
        <v>213</v>
      </c>
      <c r="B119" s="479"/>
      <c r="C119" s="99" t="e">
        <f>C117/H4</f>
        <v>#DIV/0!</v>
      </c>
      <c r="D119" s="175" t="s">
        <v>30</v>
      </c>
      <c r="E119" s="98"/>
      <c r="F119" s="479" t="s">
        <v>213</v>
      </c>
      <c r="G119" s="479"/>
      <c r="H119" s="99" t="e">
        <f>H117/H4</f>
        <v>#DIV/0!</v>
      </c>
      <c r="I119" s="175" t="s">
        <v>30</v>
      </c>
      <c r="J119" s="124"/>
      <c r="K119" s="11"/>
    </row>
    <row r="120" spans="1:11" ht="15.75" thickBot="1" x14ac:dyDescent="0.3">
      <c r="A120" s="84"/>
      <c r="B120" s="85"/>
      <c r="C120" s="85"/>
      <c r="D120" s="85"/>
      <c r="E120" s="85"/>
      <c r="F120" s="85"/>
      <c r="G120" s="85"/>
      <c r="H120" s="85"/>
      <c r="I120" s="85"/>
      <c r="J120" s="130"/>
      <c r="K120" s="11"/>
    </row>
    <row r="121" spans="1:11" x14ac:dyDescent="0.25">
      <c r="A121" s="117"/>
      <c r="B121" s="117"/>
      <c r="C121" s="117"/>
      <c r="D121" s="117"/>
      <c r="E121" s="117"/>
      <c r="F121" s="117"/>
      <c r="G121" s="117"/>
      <c r="H121" s="117"/>
      <c r="I121" s="117"/>
      <c r="J121" s="226"/>
      <c r="K121" s="11"/>
    </row>
    <row r="122" spans="1:11" s="407" customFormat="1" ht="19.5" customHeight="1" thickBot="1" x14ac:dyDescent="0.3">
      <c r="A122" s="507" t="s">
        <v>63</v>
      </c>
      <c r="B122" s="507"/>
      <c r="C122" s="507"/>
      <c r="D122" s="507"/>
      <c r="E122" s="507"/>
      <c r="F122" s="507"/>
      <c r="G122" s="507"/>
      <c r="H122" s="507"/>
      <c r="I122" s="507"/>
      <c r="J122" s="507"/>
      <c r="K122" s="18"/>
    </row>
    <row r="123" spans="1:11" x14ac:dyDescent="0.25">
      <c r="A123" s="227" t="s">
        <v>7</v>
      </c>
      <c r="B123" s="135">
        <f>B11</f>
        <v>0</v>
      </c>
      <c r="C123" s="74" t="s">
        <v>6</v>
      </c>
      <c r="D123" s="136"/>
      <c r="E123" s="80" t="s">
        <v>4</v>
      </c>
      <c r="F123" s="228" t="s">
        <v>8</v>
      </c>
      <c r="G123" s="135">
        <f>G11</f>
        <v>0</v>
      </c>
      <c r="H123" s="74" t="s">
        <v>6</v>
      </c>
      <c r="I123" s="136"/>
      <c r="J123" s="121"/>
      <c r="K123" s="11"/>
    </row>
    <row r="124" spans="1:11" s="407" customFormat="1" ht="18.75" customHeight="1" x14ac:dyDescent="0.25">
      <c r="A124" s="451" t="s">
        <v>25</v>
      </c>
      <c r="B124" s="452"/>
      <c r="C124" s="205" t="e">
        <f>H32+C117+H95</f>
        <v>#DIV/0!</v>
      </c>
      <c r="D124" s="175" t="s">
        <v>18</v>
      </c>
      <c r="E124" s="158"/>
      <c r="F124" s="447" t="s">
        <v>25</v>
      </c>
      <c r="G124" s="447"/>
      <c r="H124" s="205" t="e">
        <f>H32+H117+H95</f>
        <v>#DIV/0!</v>
      </c>
      <c r="I124" s="175" t="s">
        <v>18</v>
      </c>
      <c r="J124" s="229"/>
      <c r="K124" s="18"/>
    </row>
    <row r="125" spans="1:11" s="407" customFormat="1" ht="18" customHeight="1" x14ac:dyDescent="0.25">
      <c r="A125" s="91"/>
      <c r="B125" s="98"/>
      <c r="C125" s="230"/>
      <c r="D125" s="98"/>
      <c r="E125" s="98"/>
      <c r="F125" s="94"/>
      <c r="G125" s="94"/>
      <c r="H125" s="230"/>
      <c r="I125" s="98"/>
      <c r="J125" s="229"/>
      <c r="K125" s="18"/>
    </row>
    <row r="126" spans="1:11" s="407" customFormat="1" x14ac:dyDescent="0.25">
      <c r="A126" s="463" t="s">
        <v>68</v>
      </c>
      <c r="B126" s="464"/>
      <c r="C126" s="231" t="e">
        <f>C124/H4</f>
        <v>#DIV/0!</v>
      </c>
      <c r="D126" s="191" t="s">
        <v>30</v>
      </c>
      <c r="E126" s="232"/>
      <c r="F126" s="528" t="s">
        <v>68</v>
      </c>
      <c r="G126" s="528"/>
      <c r="H126" s="111" t="e">
        <f>H124/H4</f>
        <v>#DIV/0!</v>
      </c>
      <c r="I126" s="191" t="s">
        <v>30</v>
      </c>
      <c r="J126" s="229"/>
      <c r="K126" s="18"/>
    </row>
    <row r="127" spans="1:11" s="407" customFormat="1" x14ac:dyDescent="0.25">
      <c r="A127" s="91"/>
      <c r="B127" s="98"/>
      <c r="C127" s="95"/>
      <c r="D127" s="98"/>
      <c r="E127" s="98"/>
      <c r="F127" s="94"/>
      <c r="G127" s="94"/>
      <c r="H127" s="230"/>
      <c r="I127" s="98"/>
      <c r="J127" s="229"/>
      <c r="K127" s="18"/>
    </row>
    <row r="128" spans="1:11" s="407" customFormat="1" ht="15.75" customHeight="1" thickBot="1" x14ac:dyDescent="0.3">
      <c r="A128" s="534" t="s">
        <v>27</v>
      </c>
      <c r="B128" s="535"/>
      <c r="C128" s="233" t="e">
        <f>C124/C4</f>
        <v>#DIV/0!</v>
      </c>
      <c r="D128" s="154" t="s">
        <v>32</v>
      </c>
      <c r="E128" s="88"/>
      <c r="F128" s="529" t="s">
        <v>27</v>
      </c>
      <c r="G128" s="529"/>
      <c r="H128" s="233" t="e">
        <f>H124/C4</f>
        <v>#DIV/0!</v>
      </c>
      <c r="I128" s="154" t="s">
        <v>32</v>
      </c>
      <c r="J128" s="234"/>
      <c r="K128" s="18"/>
    </row>
    <row r="129" spans="1:11" hidden="1" x14ac:dyDescent="0.25">
      <c r="A129" s="132"/>
      <c r="B129" s="132"/>
      <c r="C129" s="132"/>
      <c r="D129" s="132"/>
      <c r="E129" s="132"/>
      <c r="F129" s="132"/>
      <c r="G129" s="132"/>
      <c r="H129" s="132"/>
      <c r="I129" s="132"/>
      <c r="J129" s="118"/>
      <c r="K129" s="226"/>
    </row>
    <row r="130" spans="1:11" s="407" customFormat="1" hidden="1" x14ac:dyDescent="0.25">
      <c r="A130" s="408"/>
      <c r="B130" s="408"/>
      <c r="C130" s="408"/>
      <c r="D130" s="408"/>
      <c r="E130" s="408"/>
      <c r="F130" s="408"/>
      <c r="G130" s="408"/>
      <c r="H130" s="408"/>
      <c r="I130" s="408"/>
      <c r="J130" s="301"/>
      <c r="K130" s="301"/>
    </row>
    <row r="131" spans="1:11" s="407" customFormat="1" hidden="1" x14ac:dyDescent="0.25">
      <c r="A131" s="408"/>
      <c r="B131" s="408"/>
      <c r="C131" s="408"/>
      <c r="D131" s="408"/>
      <c r="E131" s="408"/>
      <c r="F131" s="408"/>
      <c r="G131" s="408"/>
      <c r="H131" s="408"/>
      <c r="I131" s="408"/>
      <c r="J131" s="301"/>
      <c r="K131" s="301"/>
    </row>
    <row r="132" spans="1:11" s="407" customFormat="1" hidden="1" x14ac:dyDescent="0.25">
      <c r="A132" s="408"/>
      <c r="B132" s="408"/>
      <c r="C132" s="408"/>
      <c r="D132" s="408"/>
      <c r="E132" s="408"/>
      <c r="F132" s="408"/>
      <c r="G132" s="408"/>
      <c r="H132" s="408"/>
      <c r="I132" s="408"/>
      <c r="J132" s="301"/>
      <c r="K132" s="301"/>
    </row>
    <row r="133" spans="1:11" s="407" customFormat="1" ht="36" hidden="1" customHeight="1" x14ac:dyDescent="0.25">
      <c r="A133" s="408"/>
      <c r="B133" s="408"/>
      <c r="C133" s="408"/>
      <c r="D133" s="408"/>
      <c r="E133" s="408"/>
      <c r="F133" s="408"/>
      <c r="G133" s="408"/>
      <c r="H133" s="408"/>
      <c r="I133" s="408"/>
      <c r="J133" s="301"/>
      <c r="K133" s="301"/>
    </row>
    <row r="134" spans="1:11" s="407" customFormat="1" ht="33" hidden="1" customHeight="1" x14ac:dyDescent="0.25">
      <c r="A134" s="408"/>
      <c r="B134" s="408"/>
      <c r="C134" s="408"/>
      <c r="D134" s="408"/>
      <c r="E134" s="408"/>
      <c r="F134" s="408"/>
      <c r="G134" s="408"/>
      <c r="H134" s="408"/>
      <c r="I134" s="408"/>
      <c r="J134" s="301"/>
      <c r="K134" s="301"/>
    </row>
    <row r="135" spans="1:11" s="407" customFormat="1" hidden="1" x14ac:dyDescent="0.25">
      <c r="A135" s="408"/>
      <c r="B135" s="408"/>
      <c r="C135" s="408"/>
      <c r="D135" s="408"/>
      <c r="E135" s="408"/>
      <c r="F135" s="408"/>
      <c r="G135" s="408"/>
      <c r="H135" s="408"/>
      <c r="I135" s="408"/>
      <c r="J135" s="301"/>
      <c r="K135" s="301"/>
    </row>
    <row r="136" spans="1:11" s="407" customFormat="1" ht="28.5" hidden="1" customHeight="1" x14ac:dyDescent="0.25">
      <c r="A136" s="408"/>
      <c r="B136" s="408"/>
      <c r="C136" s="408"/>
      <c r="D136" s="408"/>
      <c r="E136" s="408"/>
      <c r="F136" s="408"/>
      <c r="G136" s="408"/>
      <c r="H136" s="408"/>
      <c r="I136" s="408"/>
      <c r="J136" s="301"/>
      <c r="K136" s="301"/>
    </row>
    <row r="137" spans="1:11" s="407" customFormat="1" hidden="1" x14ac:dyDescent="0.25">
      <c r="A137" s="408"/>
      <c r="B137" s="408"/>
      <c r="C137" s="408"/>
      <c r="D137" s="408"/>
      <c r="E137" s="408"/>
      <c r="F137" s="408"/>
      <c r="G137" s="408"/>
      <c r="H137" s="408"/>
      <c r="I137" s="408"/>
      <c r="J137" s="301"/>
      <c r="K137" s="301"/>
    </row>
    <row r="138" spans="1:11" s="407" customFormat="1" ht="33" hidden="1" customHeight="1" x14ac:dyDescent="0.25">
      <c r="A138" s="408"/>
      <c r="B138" s="408"/>
      <c r="C138" s="408"/>
      <c r="D138" s="408"/>
      <c r="E138" s="408"/>
      <c r="F138" s="408"/>
      <c r="G138" s="408"/>
      <c r="H138" s="408"/>
      <c r="I138" s="408"/>
      <c r="J138" s="301"/>
      <c r="K138" s="301"/>
    </row>
    <row r="139" spans="1:11" s="407" customFormat="1" hidden="1" x14ac:dyDescent="0.25">
      <c r="A139" s="408"/>
      <c r="B139" s="408"/>
      <c r="C139" s="408"/>
      <c r="D139" s="408"/>
      <c r="E139" s="408"/>
      <c r="F139" s="408"/>
      <c r="G139" s="408"/>
      <c r="H139" s="408"/>
      <c r="I139" s="408"/>
      <c r="J139" s="301"/>
      <c r="K139" s="301"/>
    </row>
    <row r="140" spans="1:11" s="407" customFormat="1" hidden="1" x14ac:dyDescent="0.25">
      <c r="A140" s="408"/>
      <c r="B140" s="408"/>
      <c r="C140" s="408"/>
      <c r="D140" s="408"/>
      <c r="E140" s="408"/>
      <c r="F140" s="408"/>
      <c r="G140" s="408"/>
      <c r="H140" s="408"/>
      <c r="I140" s="408"/>
      <c r="J140" s="301"/>
      <c r="K140" s="301"/>
    </row>
    <row r="141" spans="1:11" s="407" customFormat="1" hidden="1" x14ac:dyDescent="0.25">
      <c r="A141" s="408"/>
      <c r="B141" s="408"/>
      <c r="C141" s="408"/>
      <c r="D141" s="408"/>
      <c r="E141" s="408"/>
      <c r="F141" s="408"/>
      <c r="G141" s="408"/>
      <c r="H141" s="408"/>
      <c r="I141" s="408"/>
      <c r="J141" s="301"/>
      <c r="K141" s="301"/>
    </row>
  </sheetData>
  <sheetProtection password="F8E4" sheet="1" objects="1" scenarios="1"/>
  <customSheetViews>
    <customSheetView guid="{B1B3F071-B8C9-47B7-86EF-74EBB1C0386E}" scale="90" showPageBreaks="1" showGridLines="0" view="pageLayout" topLeftCell="A64">
      <selection activeCell="E116" sqref="E116"/>
      <pageMargins left="0.70866141732283472" right="0.70866141732283472" top="0.74803149606299213" bottom="0.74803149606299213" header="0.31496062992125984" footer="0.31496062992125984"/>
      <pageSetup paperSize="5" orientation="landscape" r:id="rId1"/>
      <headerFooter>
        <oddHeader>&amp;L&amp;G&amp;C&amp;G&amp;R&amp;G</oddHeader>
        <oddFooter>&amp;L&amp;A&amp;R&amp;P/&amp;N</oddFooter>
      </headerFooter>
    </customSheetView>
    <customSheetView guid="{BAEC40ED-C971-499C-B06B-CDE98E593E8C}" scale="80" showPageBreaks="1" view="pageLayout">
      <selection activeCell="G11" sqref="G11"/>
      <pageMargins left="0.70866141732283472" right="0.70866141732283472" top="0.74803149606299213" bottom="0.74803149606299213" header="0.31496062992125984" footer="0.31496062992125984"/>
      <pageSetup paperSize="5" orientation="landscape" r:id="rId2"/>
    </customSheetView>
  </customSheetViews>
  <mergeCells count="82">
    <mergeCell ref="A126:B126"/>
    <mergeCell ref="A128:B128"/>
    <mergeCell ref="C1:J1"/>
    <mergeCell ref="A1:B1"/>
    <mergeCell ref="A4:B4"/>
    <mergeCell ref="F39:G39"/>
    <mergeCell ref="F95:G95"/>
    <mergeCell ref="D54:E54"/>
    <mergeCell ref="F54:G54"/>
    <mergeCell ref="H69:I69"/>
    <mergeCell ref="F69:G69"/>
    <mergeCell ref="D59:E59"/>
    <mergeCell ref="A46:C46"/>
    <mergeCell ref="B48:C48"/>
    <mergeCell ref="B15:C15"/>
    <mergeCell ref="A41:B41"/>
    <mergeCell ref="F126:G126"/>
    <mergeCell ref="F128:G128"/>
    <mergeCell ref="F74:G74"/>
    <mergeCell ref="D106:E106"/>
    <mergeCell ref="F117:G117"/>
    <mergeCell ref="F119:G119"/>
    <mergeCell ref="D112:E112"/>
    <mergeCell ref="D113:E113"/>
    <mergeCell ref="D114:E114"/>
    <mergeCell ref="D111:E111"/>
    <mergeCell ref="F97:G97"/>
    <mergeCell ref="F124:G124"/>
    <mergeCell ref="F82:G82"/>
    <mergeCell ref="F84:G84"/>
    <mergeCell ref="F86:G86"/>
    <mergeCell ref="F88:G88"/>
    <mergeCell ref="A122:J122"/>
    <mergeCell ref="A124:B124"/>
    <mergeCell ref="A119:B119"/>
    <mergeCell ref="A34:J34"/>
    <mergeCell ref="B106:C106"/>
    <mergeCell ref="B101:C101"/>
    <mergeCell ref="D101:E101"/>
    <mergeCell ref="G101:H101"/>
    <mergeCell ref="B74:C74"/>
    <mergeCell ref="B69:C69"/>
    <mergeCell ref="B59:C59"/>
    <mergeCell ref="H74:I74"/>
    <mergeCell ref="D69:E69"/>
    <mergeCell ref="D74:E74"/>
    <mergeCell ref="A53:D53"/>
    <mergeCell ref="B54:C54"/>
    <mergeCell ref="A117:B117"/>
    <mergeCell ref="F15:G15"/>
    <mergeCell ref="D15:E15"/>
    <mergeCell ref="F48:G48"/>
    <mergeCell ref="B111:C111"/>
    <mergeCell ref="F36:G36"/>
    <mergeCell ref="F37:G37"/>
    <mergeCell ref="F24:G24"/>
    <mergeCell ref="A28:D28"/>
    <mergeCell ref="A24:D24"/>
    <mergeCell ref="D48:E48"/>
    <mergeCell ref="A99:J99"/>
    <mergeCell ref="E8:G8"/>
    <mergeCell ref="F4:G5"/>
    <mergeCell ref="F80:G80"/>
    <mergeCell ref="A10:J10"/>
    <mergeCell ref="A14:J14"/>
    <mergeCell ref="A35:D35"/>
    <mergeCell ref="A3:J3"/>
    <mergeCell ref="I101:J101"/>
    <mergeCell ref="A7:B7"/>
    <mergeCell ref="H15:I15"/>
    <mergeCell ref="F59:G59"/>
    <mergeCell ref="F91:G91"/>
    <mergeCell ref="F90:G90"/>
    <mergeCell ref="F93:G93"/>
    <mergeCell ref="A68:D68"/>
    <mergeCell ref="A89:D89"/>
    <mergeCell ref="A36:B36"/>
    <mergeCell ref="A39:B39"/>
    <mergeCell ref="A5:B5"/>
    <mergeCell ref="A6:B6"/>
    <mergeCell ref="F6:G6"/>
    <mergeCell ref="F7:G7"/>
  </mergeCells>
  <pageMargins left="0.70866141732283472" right="0.70866141732283472" top="0.74803149606299213" bottom="0.74803149606299213" header="0.31496062992125984" footer="0.31496062992125984"/>
  <pageSetup paperSize="5" orientation="landscape" r:id="rId3"/>
  <headerFooter>
    <oddHeader>&amp;L&amp;G&amp;C&amp;G&amp;R&amp;G</oddHeader>
    <oddFooter>&amp;L&amp;A&amp;R&amp;P/&amp;N</oddFooter>
  </headerFooter>
  <legacy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9"/>
  <sheetViews>
    <sheetView showGridLines="0" showRowColHeaders="0" showRuler="0" view="pageLayout" zoomScale="84" zoomScaleNormal="50" zoomScalePageLayoutView="84" workbookViewId="0">
      <selection activeCell="B36" sqref="B36"/>
    </sheetView>
  </sheetViews>
  <sheetFormatPr baseColWidth="10" defaultColWidth="0" defaultRowHeight="15" zeroHeight="1" x14ac:dyDescent="0.25"/>
  <cols>
    <col min="1" max="1" width="31.7109375" style="408" customWidth="1"/>
    <col min="2" max="2" width="12.7109375" style="408" customWidth="1"/>
    <col min="3" max="3" width="9.5703125" style="408" customWidth="1"/>
    <col min="4" max="4" width="14.140625" style="408" customWidth="1"/>
    <col min="5" max="5" width="8.5703125" style="408" customWidth="1"/>
    <col min="6" max="6" width="37.28515625" style="408" customWidth="1"/>
    <col min="7" max="7" width="12.85546875" style="408" customWidth="1"/>
    <col min="8" max="8" width="9.140625" style="408" customWidth="1"/>
    <col min="9" max="9" width="12.140625" style="408" customWidth="1"/>
    <col min="10" max="10" width="11.42578125" style="301" customWidth="1"/>
    <col min="11" max="12" width="0" style="301" hidden="1" customWidth="1"/>
    <col min="13" max="16384" width="11.42578125" style="301" hidden="1"/>
  </cols>
  <sheetData>
    <row r="1" spans="1:10" x14ac:dyDescent="0.25">
      <c r="A1" s="536" t="s">
        <v>0</v>
      </c>
      <c r="B1" s="536"/>
      <c r="C1" s="486"/>
      <c r="D1" s="486"/>
      <c r="E1" s="486"/>
      <c r="F1" s="486"/>
      <c r="G1" s="486"/>
      <c r="H1" s="486"/>
      <c r="I1" s="486"/>
      <c r="J1" s="118"/>
    </row>
    <row r="2" spans="1:10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8"/>
    </row>
    <row r="3" spans="1:10" ht="19.5" customHeight="1" thickBot="1" x14ac:dyDescent="0.3">
      <c r="A3" s="493" t="s">
        <v>33</v>
      </c>
      <c r="B3" s="493"/>
      <c r="C3" s="493"/>
      <c r="D3" s="493"/>
      <c r="E3" s="493"/>
      <c r="F3" s="493"/>
      <c r="G3" s="493"/>
      <c r="H3" s="493"/>
      <c r="I3" s="493"/>
      <c r="J3" s="493"/>
    </row>
    <row r="4" spans="1:10" x14ac:dyDescent="0.25">
      <c r="A4" s="487" t="s">
        <v>1</v>
      </c>
      <c r="B4" s="488"/>
      <c r="C4" s="403">
        <f>'Quantité bois calcul'!C4</f>
        <v>0</v>
      </c>
      <c r="D4" s="74" t="s">
        <v>17</v>
      </c>
      <c r="E4" s="406"/>
      <c r="F4" s="393"/>
      <c r="G4" s="557" t="s">
        <v>2</v>
      </c>
      <c r="H4" s="403">
        <f>'Quantité bois calcul'!H4</f>
        <v>0</v>
      </c>
      <c r="I4" s="74" t="s">
        <v>3</v>
      </c>
      <c r="J4" s="242"/>
    </row>
    <row r="5" spans="1:10" x14ac:dyDescent="0.25">
      <c r="A5" s="481" t="s">
        <v>188</v>
      </c>
      <c r="B5" s="495"/>
      <c r="C5" s="399">
        <f>'Quantité bois calcul'!C5</f>
        <v>0</v>
      </c>
      <c r="D5" s="123" t="s">
        <v>6</v>
      </c>
      <c r="E5" s="402"/>
      <c r="F5" s="392"/>
      <c r="G5" s="558"/>
      <c r="H5" s="399">
        <f>'Quantité bois calcul'!H5</f>
        <v>0</v>
      </c>
      <c r="I5" s="123" t="s">
        <v>5</v>
      </c>
      <c r="J5" s="244"/>
    </row>
    <row r="6" spans="1:10" x14ac:dyDescent="0.25">
      <c r="A6" s="481" t="s">
        <v>187</v>
      </c>
      <c r="B6" s="495"/>
      <c r="C6" s="399">
        <f>'Quantité bois calcul'!C6</f>
        <v>0</v>
      </c>
      <c r="D6" s="123" t="s">
        <v>98</v>
      </c>
      <c r="E6" s="402"/>
      <c r="F6" s="484" t="s">
        <v>220</v>
      </c>
      <c r="G6" s="484"/>
      <c r="H6" s="399" t="e">
        <f>'Quantité bois calcul'!H6</f>
        <v>#DIV/0!</v>
      </c>
      <c r="I6" s="123" t="s">
        <v>192</v>
      </c>
      <c r="J6" s="244"/>
    </row>
    <row r="7" spans="1:10" x14ac:dyDescent="0.25">
      <c r="A7" s="481" t="s">
        <v>204</v>
      </c>
      <c r="B7" s="495"/>
      <c r="C7" s="235"/>
      <c r="D7" s="123" t="s">
        <v>161</v>
      </c>
      <c r="E7" s="402"/>
      <c r="F7" s="484" t="s">
        <v>205</v>
      </c>
      <c r="G7" s="491"/>
      <c r="H7" s="240"/>
      <c r="I7" s="123" t="s">
        <v>161</v>
      </c>
      <c r="J7" s="244"/>
    </row>
    <row r="8" spans="1:10" ht="15.75" thickBot="1" x14ac:dyDescent="0.3">
      <c r="A8" s="84"/>
      <c r="B8" s="85"/>
      <c r="C8" s="85"/>
      <c r="D8" s="85"/>
      <c r="E8" s="245"/>
      <c r="F8" s="555" t="s">
        <v>146</v>
      </c>
      <c r="G8" s="556"/>
      <c r="H8" s="386"/>
      <c r="I8" s="129" t="s">
        <v>29</v>
      </c>
      <c r="J8" s="246"/>
    </row>
    <row r="9" spans="1:10" x14ac:dyDescent="0.25">
      <c r="A9" s="117"/>
      <c r="B9" s="117"/>
      <c r="C9" s="117"/>
      <c r="D9" s="117"/>
      <c r="E9" s="117"/>
      <c r="F9" s="117"/>
      <c r="G9" s="117"/>
      <c r="H9" s="117"/>
      <c r="I9" s="117"/>
      <c r="J9" s="118"/>
    </row>
    <row r="10" spans="1:10" ht="19.5" thickBot="1" x14ac:dyDescent="0.3">
      <c r="A10" s="493" t="s">
        <v>34</v>
      </c>
      <c r="B10" s="493"/>
      <c r="C10" s="493"/>
      <c r="D10" s="493"/>
      <c r="E10" s="493"/>
      <c r="F10" s="493"/>
      <c r="G10" s="493"/>
      <c r="H10" s="493"/>
      <c r="I10" s="493"/>
      <c r="J10" s="493"/>
    </row>
    <row r="11" spans="1:10" x14ac:dyDescent="0.25">
      <c r="A11" s="397" t="s">
        <v>7</v>
      </c>
      <c r="B11" s="135">
        <f>C5</f>
        <v>0</v>
      </c>
      <c r="C11" s="74" t="s">
        <v>6</v>
      </c>
      <c r="D11" s="406"/>
      <c r="E11" s="80" t="s">
        <v>4</v>
      </c>
      <c r="F11" s="398" t="s">
        <v>8</v>
      </c>
      <c r="G11" s="135">
        <f>'Evapo-BOIS -Coût'!G11</f>
        <v>0</v>
      </c>
      <c r="H11" s="74" t="s">
        <v>6</v>
      </c>
      <c r="I11" s="406"/>
      <c r="J11" s="242"/>
    </row>
    <row r="12" spans="1:10" x14ac:dyDescent="0.25">
      <c r="A12" s="391" t="s">
        <v>162</v>
      </c>
      <c r="B12" s="248">
        <f>'Quantité bois calcul'!C11</f>
        <v>0.99999295663172605</v>
      </c>
      <c r="C12" s="123"/>
      <c r="D12" s="402"/>
      <c r="E12" s="249"/>
      <c r="F12" s="394" t="s">
        <v>162</v>
      </c>
      <c r="G12" s="248">
        <f>'Quantité bois calcul'!H11</f>
        <v>0.99999295663172605</v>
      </c>
      <c r="H12" s="123"/>
      <c r="I12" s="402"/>
      <c r="J12" s="244"/>
    </row>
    <row r="13" spans="1:10" x14ac:dyDescent="0.25">
      <c r="A13" s="391" t="s">
        <v>194</v>
      </c>
      <c r="B13" s="250">
        <f>'Quantité bois calcul'!C12</f>
        <v>0</v>
      </c>
      <c r="C13" s="123" t="s">
        <v>112</v>
      </c>
      <c r="D13" s="402"/>
      <c r="E13" s="402"/>
      <c r="F13" s="394" t="s">
        <v>195</v>
      </c>
      <c r="G13" s="250">
        <f>'Quantité bois calcul'!H12</f>
        <v>150</v>
      </c>
      <c r="H13" s="123" t="s">
        <v>112</v>
      </c>
      <c r="I13" s="402"/>
      <c r="J13" s="244"/>
    </row>
    <row r="14" spans="1:10" x14ac:dyDescent="0.25">
      <c r="A14" s="391" t="s">
        <v>163</v>
      </c>
      <c r="B14" s="103">
        <f>'Quantité bois calcul'!C13</f>
        <v>0</v>
      </c>
      <c r="C14" s="123" t="s">
        <v>119</v>
      </c>
      <c r="D14" s="402"/>
      <c r="E14" s="402"/>
      <c r="F14" s="394" t="s">
        <v>165</v>
      </c>
      <c r="G14" s="103">
        <f>'Quantité bois calcul'!H13</f>
        <v>0</v>
      </c>
      <c r="H14" s="123" t="s">
        <v>119</v>
      </c>
      <c r="I14" s="402"/>
      <c r="J14" s="244"/>
    </row>
    <row r="15" spans="1:10" ht="15.75" thickBot="1" x14ac:dyDescent="0.3">
      <c r="A15" s="395" t="s">
        <v>76</v>
      </c>
      <c r="B15" s="251">
        <f>B13-H5</f>
        <v>0</v>
      </c>
      <c r="C15" s="129" t="s">
        <v>112</v>
      </c>
      <c r="D15" s="85"/>
      <c r="E15" s="85"/>
      <c r="F15" s="396" t="s">
        <v>76</v>
      </c>
      <c r="G15" s="252">
        <f>'Quantité bois calcul'!H14</f>
        <v>150</v>
      </c>
      <c r="H15" s="129" t="s">
        <v>112</v>
      </c>
      <c r="I15" s="85"/>
      <c r="J15" s="246"/>
    </row>
    <row r="16" spans="1:10" x14ac:dyDescent="0.25">
      <c r="A16" s="132"/>
      <c r="B16" s="132"/>
      <c r="C16" s="132"/>
      <c r="D16" s="132"/>
      <c r="E16" s="132"/>
      <c r="F16" s="132"/>
      <c r="G16" s="132"/>
      <c r="H16" s="132"/>
      <c r="I16" s="132"/>
      <c r="J16" s="118"/>
    </row>
    <row r="17" spans="1:10" ht="19.5" thickBot="1" x14ac:dyDescent="0.3">
      <c r="A17" s="547" t="s">
        <v>190</v>
      </c>
      <c r="B17" s="547"/>
      <c r="C17" s="547"/>
      <c r="D17" s="547"/>
      <c r="E17" s="547"/>
      <c r="F17" s="547"/>
      <c r="G17" s="547"/>
      <c r="H17" s="547"/>
      <c r="I17" s="547"/>
      <c r="J17" s="547"/>
    </row>
    <row r="18" spans="1:10" s="412" customFormat="1" ht="23.25" customHeight="1" x14ac:dyDescent="0.25">
      <c r="A18" s="253" t="s">
        <v>54</v>
      </c>
      <c r="B18" s="512" t="s">
        <v>41</v>
      </c>
      <c r="C18" s="512"/>
      <c r="D18" s="512" t="s">
        <v>185</v>
      </c>
      <c r="E18" s="512"/>
      <c r="F18" s="511" t="s">
        <v>186</v>
      </c>
      <c r="G18" s="511"/>
      <c r="H18" s="496" t="s">
        <v>184</v>
      </c>
      <c r="I18" s="496"/>
      <c r="J18" s="121"/>
    </row>
    <row r="19" spans="1:10" s="401" customFormat="1" ht="15" customHeight="1" x14ac:dyDescent="0.25">
      <c r="A19" s="144" t="s">
        <v>66</v>
      </c>
      <c r="B19" s="50"/>
      <c r="C19" s="123" t="s">
        <v>18</v>
      </c>
      <c r="D19" s="50"/>
      <c r="E19" s="123" t="s">
        <v>57</v>
      </c>
      <c r="F19" s="404">
        <v>8</v>
      </c>
      <c r="G19" s="145" t="s">
        <v>57</v>
      </c>
      <c r="H19" s="404">
        <f>B19/F19</f>
        <v>0</v>
      </c>
      <c r="I19" s="254" t="s">
        <v>18</v>
      </c>
      <c r="J19" s="124"/>
    </row>
    <row r="20" spans="1:10" s="401" customFormat="1" x14ac:dyDescent="0.25">
      <c r="A20" s="144" t="s">
        <v>69</v>
      </c>
      <c r="B20" s="50"/>
      <c r="C20" s="123" t="s">
        <v>18</v>
      </c>
      <c r="D20" s="50"/>
      <c r="E20" s="123" t="s">
        <v>57</v>
      </c>
      <c r="F20" s="404">
        <v>10</v>
      </c>
      <c r="G20" s="145" t="s">
        <v>57</v>
      </c>
      <c r="H20" s="404">
        <f t="shared" ref="H20:H30" si="0">B20/F20</f>
        <v>0</v>
      </c>
      <c r="I20" s="146" t="s">
        <v>18</v>
      </c>
      <c r="J20" s="124"/>
    </row>
    <row r="21" spans="1:10" s="401" customFormat="1" x14ac:dyDescent="0.25">
      <c r="A21" s="144" t="s">
        <v>46</v>
      </c>
      <c r="B21" s="50"/>
      <c r="C21" s="123" t="s">
        <v>18</v>
      </c>
      <c r="D21" s="50"/>
      <c r="E21" s="123" t="s">
        <v>57</v>
      </c>
      <c r="F21" s="404">
        <v>10</v>
      </c>
      <c r="G21" s="145" t="s">
        <v>57</v>
      </c>
      <c r="H21" s="404">
        <f t="shared" si="0"/>
        <v>0</v>
      </c>
      <c r="I21" s="146" t="s">
        <v>18</v>
      </c>
      <c r="J21" s="124"/>
    </row>
    <row r="22" spans="1:10" s="401" customFormat="1" x14ac:dyDescent="0.25">
      <c r="A22" s="144" t="s">
        <v>22</v>
      </c>
      <c r="B22" s="50"/>
      <c r="C22" s="123" t="s">
        <v>18</v>
      </c>
      <c r="D22" s="50"/>
      <c r="E22" s="123" t="s">
        <v>57</v>
      </c>
      <c r="F22" s="404">
        <v>10</v>
      </c>
      <c r="G22" s="145" t="s">
        <v>57</v>
      </c>
      <c r="H22" s="404">
        <f t="shared" si="0"/>
        <v>0</v>
      </c>
      <c r="I22" s="146" t="s">
        <v>18</v>
      </c>
      <c r="J22" s="124"/>
    </row>
    <row r="23" spans="1:10" s="401" customFormat="1" x14ac:dyDescent="0.25">
      <c r="A23" s="518" t="s">
        <v>197</v>
      </c>
      <c r="B23" s="519"/>
      <c r="C23" s="519"/>
      <c r="D23" s="519"/>
      <c r="E23" s="148"/>
      <c r="F23" s="517"/>
      <c r="G23" s="517"/>
      <c r="H23" s="402"/>
      <c r="I23" s="255"/>
      <c r="J23" s="124"/>
    </row>
    <row r="24" spans="1:10" s="401" customFormat="1" x14ac:dyDescent="0.25">
      <c r="A24" s="391" t="s">
        <v>65</v>
      </c>
      <c r="B24" s="50"/>
      <c r="C24" s="123" t="s">
        <v>18</v>
      </c>
      <c r="D24" s="50"/>
      <c r="E24" s="123" t="s">
        <v>57</v>
      </c>
      <c r="F24" s="404">
        <v>40</v>
      </c>
      <c r="G24" s="145" t="s">
        <v>57</v>
      </c>
      <c r="H24" s="399">
        <f t="shared" si="0"/>
        <v>0</v>
      </c>
      <c r="I24" s="146" t="s">
        <v>18</v>
      </c>
      <c r="J24" s="124"/>
    </row>
    <row r="25" spans="1:10" s="401" customFormat="1" x14ac:dyDescent="0.25">
      <c r="A25" s="150" t="s">
        <v>56</v>
      </c>
      <c r="B25" s="50"/>
      <c r="C25" s="123" t="s">
        <v>18</v>
      </c>
      <c r="D25" s="50"/>
      <c r="E25" s="123" t="s">
        <v>57</v>
      </c>
      <c r="F25" s="404">
        <v>40</v>
      </c>
      <c r="G25" s="145" t="s">
        <v>57</v>
      </c>
      <c r="H25" s="399">
        <f t="shared" si="0"/>
        <v>0</v>
      </c>
      <c r="I25" s="146" t="s">
        <v>18</v>
      </c>
      <c r="J25" s="124"/>
    </row>
    <row r="26" spans="1:10" s="401" customFormat="1" x14ac:dyDescent="0.25">
      <c r="A26" s="391" t="s">
        <v>22</v>
      </c>
      <c r="B26" s="50"/>
      <c r="C26" s="123" t="s">
        <v>18</v>
      </c>
      <c r="D26" s="50"/>
      <c r="E26" s="123" t="s">
        <v>57</v>
      </c>
      <c r="F26" s="404">
        <v>40</v>
      </c>
      <c r="G26" s="145" t="s">
        <v>57</v>
      </c>
      <c r="H26" s="399">
        <f t="shared" si="0"/>
        <v>0</v>
      </c>
      <c r="I26" s="146" t="s">
        <v>18</v>
      </c>
      <c r="J26" s="124"/>
    </row>
    <row r="27" spans="1:10" s="401" customFormat="1" x14ac:dyDescent="0.25">
      <c r="A27" s="518" t="s">
        <v>58</v>
      </c>
      <c r="B27" s="519"/>
      <c r="C27" s="519"/>
      <c r="D27" s="519"/>
      <c r="E27" s="96"/>
      <c r="F27" s="402"/>
      <c r="G27" s="96"/>
      <c r="H27" s="187"/>
      <c r="I27" s="255"/>
      <c r="J27" s="124"/>
    </row>
    <row r="28" spans="1:10" s="401" customFormat="1" ht="26.25" x14ac:dyDescent="0.25">
      <c r="A28" s="150" t="s">
        <v>181</v>
      </c>
      <c r="B28" s="50"/>
      <c r="C28" s="123" t="s">
        <v>18</v>
      </c>
      <c r="D28" s="50"/>
      <c r="E28" s="123" t="s">
        <v>57</v>
      </c>
      <c r="F28" s="404">
        <v>15</v>
      </c>
      <c r="G28" s="145" t="s">
        <v>57</v>
      </c>
      <c r="H28" s="399">
        <f t="shared" si="0"/>
        <v>0</v>
      </c>
      <c r="I28" s="146" t="s">
        <v>18</v>
      </c>
      <c r="J28" s="124"/>
    </row>
    <row r="29" spans="1:10" s="401" customFormat="1" x14ac:dyDescent="0.25">
      <c r="A29" s="150" t="s">
        <v>206</v>
      </c>
      <c r="B29" s="50"/>
      <c r="C29" s="123" t="s">
        <v>18</v>
      </c>
      <c r="D29" s="50"/>
      <c r="E29" s="123" t="s">
        <v>57</v>
      </c>
      <c r="F29" s="404">
        <v>15</v>
      </c>
      <c r="G29" s="145" t="s">
        <v>57</v>
      </c>
      <c r="H29" s="399">
        <f t="shared" si="0"/>
        <v>0</v>
      </c>
      <c r="I29" s="146" t="s">
        <v>18</v>
      </c>
      <c r="J29" s="124"/>
    </row>
    <row r="30" spans="1:10" s="401" customFormat="1" x14ac:dyDescent="0.25">
      <c r="A30" s="150" t="s">
        <v>22</v>
      </c>
      <c r="B30" s="50"/>
      <c r="C30" s="123" t="s">
        <v>18</v>
      </c>
      <c r="D30" s="50"/>
      <c r="E30" s="123" t="s">
        <v>57</v>
      </c>
      <c r="F30" s="404">
        <v>15</v>
      </c>
      <c r="G30" s="145" t="s">
        <v>57</v>
      </c>
      <c r="H30" s="399">
        <f t="shared" si="0"/>
        <v>0</v>
      </c>
      <c r="I30" s="146" t="s">
        <v>18</v>
      </c>
      <c r="J30" s="124"/>
    </row>
    <row r="31" spans="1:10" s="413" customFormat="1" ht="15.75" thickBot="1" x14ac:dyDescent="0.3">
      <c r="A31" s="84"/>
      <c r="B31" s="85"/>
      <c r="C31" s="85"/>
      <c r="D31" s="85"/>
      <c r="E31" s="85"/>
      <c r="F31" s="85"/>
      <c r="G31" s="400" t="s">
        <v>52</v>
      </c>
      <c r="H31" s="256">
        <f>SUM(H19:H22,H24:H26,H28:H30)</f>
        <v>0</v>
      </c>
      <c r="I31" s="257" t="s">
        <v>18</v>
      </c>
      <c r="J31" s="130"/>
    </row>
    <row r="32" spans="1:10" x14ac:dyDescent="0.25">
      <c r="A32" s="132"/>
      <c r="B32" s="132"/>
      <c r="C32" s="132"/>
      <c r="D32" s="132"/>
      <c r="E32" s="132"/>
      <c r="F32" s="132"/>
      <c r="G32" s="132"/>
      <c r="H32" s="132"/>
      <c r="I32" s="132"/>
      <c r="J32" s="118"/>
    </row>
    <row r="33" spans="1:12" ht="18.75" customHeight="1" thickBot="1" x14ac:dyDescent="0.3">
      <c r="A33" s="493" t="s">
        <v>191</v>
      </c>
      <c r="B33" s="493"/>
      <c r="C33" s="493"/>
      <c r="D33" s="493"/>
      <c r="E33" s="493"/>
      <c r="F33" s="493"/>
      <c r="G33" s="493"/>
      <c r="H33" s="493"/>
      <c r="I33" s="493"/>
      <c r="J33" s="493"/>
    </row>
    <row r="34" spans="1:12" ht="15" customHeight="1" x14ac:dyDescent="0.25">
      <c r="A34" s="508" t="s">
        <v>67</v>
      </c>
      <c r="B34" s="509"/>
      <c r="C34" s="509"/>
      <c r="D34" s="509"/>
      <c r="E34" s="406"/>
      <c r="F34" s="406"/>
      <c r="G34" s="406"/>
      <c r="H34" s="406"/>
      <c r="I34" s="406"/>
      <c r="J34" s="121"/>
    </row>
    <row r="35" spans="1:12" ht="18.75" customHeight="1" x14ac:dyDescent="0.25">
      <c r="A35" s="258" t="s">
        <v>7</v>
      </c>
      <c r="B35" s="103">
        <f>B11</f>
        <v>0</v>
      </c>
      <c r="C35" s="123" t="s">
        <v>6</v>
      </c>
      <c r="D35" s="259"/>
      <c r="E35" s="105" t="s">
        <v>4</v>
      </c>
      <c r="F35" s="188" t="s">
        <v>8</v>
      </c>
      <c r="G35" s="103">
        <f>G11</f>
        <v>0</v>
      </c>
      <c r="H35" s="123" t="s">
        <v>6</v>
      </c>
      <c r="I35" s="259"/>
      <c r="J35" s="124"/>
    </row>
    <row r="36" spans="1:12" ht="18.75" customHeight="1" x14ac:dyDescent="0.25">
      <c r="A36" s="391" t="s">
        <v>101</v>
      </c>
      <c r="B36" s="297"/>
      <c r="C36" s="123" t="s">
        <v>113</v>
      </c>
      <c r="D36" s="259"/>
      <c r="E36" s="249"/>
      <c r="F36" s="394" t="s">
        <v>101</v>
      </c>
      <c r="G36" s="260">
        <f>B36</f>
        <v>0</v>
      </c>
      <c r="H36" s="123" t="s">
        <v>113</v>
      </c>
      <c r="I36" s="259"/>
      <c r="J36" s="124"/>
    </row>
    <row r="37" spans="1:12" ht="18.75" customHeight="1" x14ac:dyDescent="0.25">
      <c r="A37" s="559" t="s">
        <v>217</v>
      </c>
      <c r="B37" s="560"/>
      <c r="C37" s="560"/>
      <c r="D37" s="560"/>
      <c r="E37" s="261"/>
      <c r="F37" s="262"/>
      <c r="G37" s="262"/>
      <c r="H37" s="262"/>
      <c r="I37" s="262"/>
      <c r="J37" s="124"/>
    </row>
    <row r="38" spans="1:12" x14ac:dyDescent="0.25">
      <c r="A38" s="543" t="s">
        <v>90</v>
      </c>
      <c r="B38" s="544"/>
      <c r="C38" s="108">
        <f>(B15*(9.9562*B12)*1*(212-B14))/1000000</f>
        <v>0</v>
      </c>
      <c r="D38" s="145" t="s">
        <v>93</v>
      </c>
      <c r="E38" s="402"/>
      <c r="F38" s="263" t="s">
        <v>90</v>
      </c>
      <c r="G38" s="99">
        <f>(G15*(9.9562*G12)*1*(212-G14))/1000000</f>
        <v>0.316604930019174</v>
      </c>
      <c r="H38" s="145" t="s">
        <v>93</v>
      </c>
      <c r="I38" s="402"/>
      <c r="J38" s="124"/>
    </row>
    <row r="39" spans="1:12" x14ac:dyDescent="0.25">
      <c r="A39" s="543" t="s">
        <v>91</v>
      </c>
      <c r="B39" s="544"/>
      <c r="C39" s="108">
        <f>(B15*9.9562*B12*970)/1000000</f>
        <v>0</v>
      </c>
      <c r="D39" s="145" t="s">
        <v>93</v>
      </c>
      <c r="E39" s="402"/>
      <c r="F39" s="263" t="s">
        <v>91</v>
      </c>
      <c r="G39" s="99">
        <f>(G15*9.9562*G12*970)/1000000</f>
        <v>1.4486168967858433</v>
      </c>
      <c r="H39" s="145" t="s">
        <v>93</v>
      </c>
      <c r="I39" s="402"/>
      <c r="J39" s="124"/>
    </row>
    <row r="40" spans="1:12" ht="15.75" thickBot="1" x14ac:dyDescent="0.3">
      <c r="A40" s="91"/>
      <c r="B40" s="402"/>
      <c r="C40" s="402"/>
      <c r="D40" s="402"/>
      <c r="E40" s="402"/>
      <c r="F40" s="402"/>
      <c r="G40" s="402"/>
      <c r="H40" s="402"/>
      <c r="I40" s="402"/>
      <c r="J40" s="124"/>
    </row>
    <row r="41" spans="1:12" ht="15.75" customHeight="1" thickBot="1" x14ac:dyDescent="0.3">
      <c r="A41" s="91"/>
      <c r="B41" s="545" t="s">
        <v>106</v>
      </c>
      <c r="C41" s="546"/>
      <c r="D41" s="546"/>
      <c r="E41" s="264">
        <f>0.034337</f>
        <v>3.4336999999999999E-2</v>
      </c>
      <c r="F41" s="265" t="s">
        <v>108</v>
      </c>
      <c r="G41" s="266"/>
      <c r="H41" s="402"/>
      <c r="I41" s="402"/>
      <c r="J41" s="124"/>
    </row>
    <row r="42" spans="1:12" x14ac:dyDescent="0.25">
      <c r="A42" s="91"/>
      <c r="B42" s="402"/>
      <c r="C42" s="402"/>
      <c r="D42" s="402"/>
      <c r="E42" s="402"/>
      <c r="F42" s="176"/>
      <c r="G42" s="402"/>
      <c r="H42" s="176"/>
      <c r="I42" s="176"/>
      <c r="J42" s="124"/>
    </row>
    <row r="43" spans="1:12" x14ac:dyDescent="0.25">
      <c r="A43" s="451" t="s">
        <v>92</v>
      </c>
      <c r="B43" s="447"/>
      <c r="C43" s="108">
        <f>(C39+C38)+((100-H8)/100)*(C38+C39)</f>
        <v>0</v>
      </c>
      <c r="D43" s="175" t="s">
        <v>93</v>
      </c>
      <c r="E43" s="402"/>
      <c r="F43" s="447" t="s">
        <v>92</v>
      </c>
      <c r="G43" s="447"/>
      <c r="H43" s="108">
        <f>(G39+G38)+((100-H8)/100)*(G39+G38)</f>
        <v>3.5304436536100345</v>
      </c>
      <c r="I43" s="175" t="s">
        <v>93</v>
      </c>
      <c r="J43" s="124"/>
    </row>
    <row r="44" spans="1:12" x14ac:dyDescent="0.25">
      <c r="A44" s="91"/>
      <c r="B44" s="402"/>
      <c r="C44" s="267"/>
      <c r="D44" s="402"/>
      <c r="E44" s="402"/>
      <c r="F44" s="394"/>
      <c r="G44" s="394"/>
      <c r="H44" s="402"/>
      <c r="I44" s="402"/>
      <c r="J44" s="124"/>
      <c r="L44" s="410"/>
    </row>
    <row r="45" spans="1:12" x14ac:dyDescent="0.25">
      <c r="A45" s="451" t="s">
        <v>107</v>
      </c>
      <c r="B45" s="447"/>
      <c r="C45" s="108">
        <f>C43/E41</f>
        <v>0</v>
      </c>
      <c r="D45" s="268" t="s">
        <v>111</v>
      </c>
      <c r="E45" s="402"/>
      <c r="F45" s="447" t="s">
        <v>107</v>
      </c>
      <c r="G45" s="447"/>
      <c r="H45" s="108">
        <f>H43/E41</f>
        <v>102.81747542330531</v>
      </c>
      <c r="I45" s="268" t="s">
        <v>111</v>
      </c>
      <c r="J45" s="124"/>
    </row>
    <row r="46" spans="1:12" x14ac:dyDescent="0.25">
      <c r="A46" s="269"/>
      <c r="B46" s="402"/>
      <c r="C46" s="267"/>
      <c r="D46" s="402"/>
      <c r="E46" s="402"/>
      <c r="F46" s="394"/>
      <c r="G46" s="394"/>
      <c r="H46" s="267"/>
      <c r="I46" s="402"/>
      <c r="J46" s="124"/>
    </row>
    <row r="47" spans="1:12" x14ac:dyDescent="0.25">
      <c r="A47" s="451" t="s">
        <v>102</v>
      </c>
      <c r="B47" s="447"/>
      <c r="C47" s="210">
        <f>C45*B36</f>
        <v>0</v>
      </c>
      <c r="D47" s="175" t="s">
        <v>18</v>
      </c>
      <c r="E47" s="402"/>
      <c r="F47" s="447" t="s">
        <v>103</v>
      </c>
      <c r="G47" s="447"/>
      <c r="H47" s="210">
        <f>H45*G36</f>
        <v>0</v>
      </c>
      <c r="I47" s="175" t="s">
        <v>18</v>
      </c>
      <c r="J47" s="124"/>
    </row>
    <row r="48" spans="1:12" x14ac:dyDescent="0.25">
      <c r="A48" s="192"/>
      <c r="B48" s="176"/>
      <c r="C48" s="270"/>
      <c r="D48" s="176"/>
      <c r="E48" s="402"/>
      <c r="F48" s="188"/>
      <c r="G48" s="188"/>
      <c r="H48" s="270"/>
      <c r="I48" s="176"/>
      <c r="J48" s="124"/>
    </row>
    <row r="49" spans="1:10" x14ac:dyDescent="0.25">
      <c r="A49" s="463" t="s">
        <v>215</v>
      </c>
      <c r="B49" s="528"/>
      <c r="C49" s="271" t="e">
        <f>C47/H4</f>
        <v>#DIV/0!</v>
      </c>
      <c r="D49" s="191" t="s">
        <v>30</v>
      </c>
      <c r="E49" s="402"/>
      <c r="F49" s="528" t="s">
        <v>215</v>
      </c>
      <c r="G49" s="528"/>
      <c r="H49" s="271" t="e">
        <f>H47/H4</f>
        <v>#DIV/0!</v>
      </c>
      <c r="I49" s="191" t="s">
        <v>30</v>
      </c>
      <c r="J49" s="124"/>
    </row>
    <row r="50" spans="1:10" ht="15.75" thickBot="1" x14ac:dyDescent="0.3">
      <c r="A50" s="84"/>
      <c r="B50" s="85"/>
      <c r="C50" s="85"/>
      <c r="D50" s="85"/>
      <c r="E50" s="85"/>
      <c r="F50" s="85"/>
      <c r="G50" s="85"/>
      <c r="H50" s="85"/>
      <c r="I50" s="85"/>
      <c r="J50" s="130"/>
    </row>
    <row r="51" spans="1:10" x14ac:dyDescent="0.25">
      <c r="A51" s="132"/>
      <c r="B51" s="132"/>
      <c r="C51" s="132"/>
      <c r="D51" s="132"/>
      <c r="E51" s="132"/>
      <c r="F51" s="132"/>
      <c r="G51" s="132"/>
      <c r="H51" s="132"/>
      <c r="I51" s="132"/>
      <c r="J51" s="118"/>
    </row>
    <row r="52" spans="1:10" ht="21.75" customHeight="1" thickBot="1" x14ac:dyDescent="0.3">
      <c r="A52" s="547" t="s">
        <v>62</v>
      </c>
      <c r="B52" s="547"/>
      <c r="C52" s="547"/>
      <c r="D52" s="547"/>
      <c r="E52" s="547"/>
      <c r="F52" s="547"/>
      <c r="G52" s="547"/>
      <c r="H52" s="547"/>
      <c r="I52" s="547"/>
      <c r="J52" s="547"/>
    </row>
    <row r="53" spans="1:10" ht="21.75" customHeight="1" x14ac:dyDescent="0.25">
      <c r="A53" s="197" t="s">
        <v>7</v>
      </c>
      <c r="B53" s="198">
        <f>B11</f>
        <v>0</v>
      </c>
      <c r="C53" s="74" t="s">
        <v>6</v>
      </c>
      <c r="D53" s="406"/>
      <c r="E53" s="199"/>
      <c r="F53" s="80" t="s">
        <v>4</v>
      </c>
      <c r="G53" s="200" t="s">
        <v>8</v>
      </c>
      <c r="H53" s="201">
        <f>G11</f>
        <v>0</v>
      </c>
      <c r="I53" s="74" t="s">
        <v>6</v>
      </c>
      <c r="J53" s="202"/>
    </row>
    <row r="54" spans="1:10" ht="29.25" customHeight="1" x14ac:dyDescent="0.25">
      <c r="A54" s="203" t="s">
        <v>149</v>
      </c>
      <c r="B54" s="526" t="s">
        <v>51</v>
      </c>
      <c r="C54" s="526"/>
      <c r="D54" s="494" t="s">
        <v>210</v>
      </c>
      <c r="E54" s="494"/>
      <c r="F54" s="402"/>
      <c r="G54" s="526" t="s">
        <v>51</v>
      </c>
      <c r="H54" s="526"/>
      <c r="I54" s="494" t="s">
        <v>210</v>
      </c>
      <c r="J54" s="554"/>
    </row>
    <row r="55" spans="1:10" x14ac:dyDescent="0.25">
      <c r="A55" s="172" t="s">
        <v>160</v>
      </c>
      <c r="B55" s="59"/>
      <c r="C55" s="221" t="s">
        <v>13</v>
      </c>
      <c r="D55" s="387"/>
      <c r="E55" s="221" t="s">
        <v>37</v>
      </c>
      <c r="F55" s="402"/>
      <c r="G55" s="299"/>
      <c r="H55" s="221" t="s">
        <v>13</v>
      </c>
      <c r="I55" s="387"/>
      <c r="J55" s="273" t="s">
        <v>37</v>
      </c>
    </row>
    <row r="56" spans="1:10" x14ac:dyDescent="0.25">
      <c r="A56" s="172" t="s">
        <v>59</v>
      </c>
      <c r="B56" s="405"/>
      <c r="C56" s="221" t="s">
        <v>13</v>
      </c>
      <c r="D56" s="50"/>
      <c r="E56" s="221" t="s">
        <v>37</v>
      </c>
      <c r="F56" s="402"/>
      <c r="G56" s="50"/>
      <c r="H56" s="221" t="s">
        <v>13</v>
      </c>
      <c r="I56" s="50"/>
      <c r="J56" s="273" t="s">
        <v>37</v>
      </c>
    </row>
    <row r="57" spans="1:10" x14ac:dyDescent="0.25">
      <c r="A57" s="207" t="s">
        <v>53</v>
      </c>
      <c r="B57" s="298"/>
      <c r="C57" s="209" t="s">
        <v>52</v>
      </c>
      <c r="D57" s="205">
        <f>D55*B55+D56*B56</f>
        <v>0</v>
      </c>
      <c r="E57" s="274" t="s">
        <v>18</v>
      </c>
      <c r="F57" s="402"/>
      <c r="G57" s="298"/>
      <c r="H57" s="209" t="s">
        <v>52</v>
      </c>
      <c r="I57" s="205">
        <f>I55*G55+I56*G56</f>
        <v>0</v>
      </c>
      <c r="J57" s="275" t="s">
        <v>18</v>
      </c>
    </row>
    <row r="58" spans="1:10" x14ac:dyDescent="0.25">
      <c r="A58" s="391"/>
      <c r="B58" s="193"/>
      <c r="C58" s="193"/>
      <c r="D58" s="193"/>
      <c r="E58" s="193"/>
      <c r="F58" s="276"/>
      <c r="G58" s="176"/>
      <c r="H58" s="276"/>
      <c r="I58" s="402"/>
      <c r="J58" s="124"/>
    </row>
    <row r="59" spans="1:10" ht="30" customHeight="1" x14ac:dyDescent="0.25">
      <c r="A59" s="203" t="s">
        <v>150</v>
      </c>
      <c r="B59" s="526" t="s">
        <v>148</v>
      </c>
      <c r="C59" s="526"/>
      <c r="D59" s="494" t="s">
        <v>210</v>
      </c>
      <c r="E59" s="494"/>
      <c r="F59" s="213" t="s">
        <v>151</v>
      </c>
      <c r="G59" s="402"/>
      <c r="H59" s="402"/>
      <c r="I59" s="402"/>
      <c r="J59" s="124"/>
    </row>
    <row r="60" spans="1:10" x14ac:dyDescent="0.25">
      <c r="A60" s="172" t="s">
        <v>15</v>
      </c>
      <c r="B60" s="50"/>
      <c r="C60" s="277" t="s">
        <v>13</v>
      </c>
      <c r="D60" s="50"/>
      <c r="E60" s="278" t="s">
        <v>37</v>
      </c>
      <c r="F60" s="272">
        <f>D60*B60</f>
        <v>0</v>
      </c>
      <c r="G60" s="279" t="s">
        <v>18</v>
      </c>
      <c r="H60" s="402"/>
      <c r="I60" s="402"/>
      <c r="J60" s="124"/>
    </row>
    <row r="61" spans="1:10" x14ac:dyDescent="0.25">
      <c r="A61" s="172" t="s">
        <v>16</v>
      </c>
      <c r="B61" s="50"/>
      <c r="C61" s="277" t="s">
        <v>13</v>
      </c>
      <c r="D61" s="50"/>
      <c r="E61" s="278" t="s">
        <v>37</v>
      </c>
      <c r="F61" s="272">
        <f>D61*B61</f>
        <v>0</v>
      </c>
      <c r="G61" s="279" t="s">
        <v>18</v>
      </c>
      <c r="H61" s="402"/>
      <c r="I61" s="402"/>
      <c r="J61" s="124"/>
    </row>
    <row r="62" spans="1:10" x14ac:dyDescent="0.25">
      <c r="A62" s="91"/>
      <c r="B62" s="402"/>
      <c r="C62" s="402"/>
      <c r="D62" s="402"/>
      <c r="E62" s="402"/>
      <c r="F62" s="402"/>
      <c r="G62" s="209" t="s">
        <v>52</v>
      </c>
      <c r="H62" s="205">
        <f>F61+F60</f>
        <v>0</v>
      </c>
      <c r="I62" s="175" t="s">
        <v>18</v>
      </c>
      <c r="J62" s="124"/>
    </row>
    <row r="63" spans="1:10" x14ac:dyDescent="0.25">
      <c r="A63" s="280" t="s">
        <v>72</v>
      </c>
      <c r="B63" s="513" t="s">
        <v>203</v>
      </c>
      <c r="C63" s="514"/>
      <c r="D63" s="527" t="s">
        <v>73</v>
      </c>
      <c r="E63" s="527"/>
      <c r="F63" s="213" t="s">
        <v>153</v>
      </c>
      <c r="G63" s="187"/>
      <c r="H63" s="276"/>
      <c r="I63" s="402"/>
      <c r="J63" s="124"/>
    </row>
    <row r="64" spans="1:10" x14ac:dyDescent="0.25">
      <c r="A64" s="281" t="s">
        <v>207</v>
      </c>
      <c r="B64" s="541"/>
      <c r="C64" s="542"/>
      <c r="D64" s="551">
        <v>7.4999999999999997E-2</v>
      </c>
      <c r="E64" s="551"/>
      <c r="F64" s="404">
        <f>D64*B64</f>
        <v>0</v>
      </c>
      <c r="G64" s="279" t="s">
        <v>18</v>
      </c>
      <c r="H64" s="276"/>
      <c r="I64" s="402"/>
      <c r="J64" s="124"/>
    </row>
    <row r="65" spans="1:10" x14ac:dyDescent="0.25">
      <c r="A65" s="281" t="s">
        <v>208</v>
      </c>
      <c r="B65" s="531"/>
      <c r="C65" s="532"/>
      <c r="D65" s="552"/>
      <c r="E65" s="553"/>
      <c r="F65" s="404">
        <f>D65*B65</f>
        <v>0</v>
      </c>
      <c r="G65" s="279" t="s">
        <v>18</v>
      </c>
      <c r="H65" s="276"/>
      <c r="I65" s="402"/>
      <c r="J65" s="124"/>
    </row>
    <row r="66" spans="1:10" x14ac:dyDescent="0.25">
      <c r="A66" s="282" t="s">
        <v>22</v>
      </c>
      <c r="B66" s="531"/>
      <c r="C66" s="532"/>
      <c r="D66" s="552"/>
      <c r="E66" s="553"/>
      <c r="F66" s="404">
        <f>D66*B66</f>
        <v>0</v>
      </c>
      <c r="G66" s="279" t="s">
        <v>18</v>
      </c>
      <c r="H66" s="276"/>
      <c r="I66" s="402"/>
      <c r="J66" s="124"/>
    </row>
    <row r="67" spans="1:10" x14ac:dyDescent="0.25">
      <c r="A67" s="91"/>
      <c r="B67" s="402"/>
      <c r="C67" s="402"/>
      <c r="D67" s="402"/>
      <c r="E67" s="402"/>
      <c r="F67" s="402"/>
      <c r="G67" s="216" t="s">
        <v>52</v>
      </c>
      <c r="H67" s="404">
        <f>SUM(F64:F66)</f>
        <v>0</v>
      </c>
      <c r="I67" s="175" t="s">
        <v>18</v>
      </c>
      <c r="J67" s="124"/>
    </row>
    <row r="68" spans="1:10" x14ac:dyDescent="0.25">
      <c r="A68" s="91"/>
      <c r="B68" s="402"/>
      <c r="C68" s="402"/>
      <c r="D68" s="402"/>
      <c r="E68" s="402"/>
      <c r="F68" s="402"/>
      <c r="G68" s="176"/>
      <c r="H68" s="276"/>
      <c r="I68" s="402"/>
      <c r="J68" s="124"/>
    </row>
    <row r="69" spans="1:10" x14ac:dyDescent="0.25">
      <c r="A69" s="463" t="s">
        <v>166</v>
      </c>
      <c r="B69" s="464"/>
      <c r="C69" s="210">
        <f>H62+D57+H67</f>
        <v>0</v>
      </c>
      <c r="D69" s="191" t="s">
        <v>18</v>
      </c>
      <c r="E69" s="402"/>
      <c r="F69" s="528" t="s">
        <v>166</v>
      </c>
      <c r="G69" s="464"/>
      <c r="H69" s="210">
        <f>H62+I57+H67</f>
        <v>0</v>
      </c>
      <c r="I69" s="191" t="s">
        <v>18</v>
      </c>
      <c r="J69" s="124"/>
    </row>
    <row r="70" spans="1:10" x14ac:dyDescent="0.25">
      <c r="A70" s="91"/>
      <c r="B70" s="402"/>
      <c r="C70" s="402"/>
      <c r="D70" s="402"/>
      <c r="E70" s="402"/>
      <c r="F70" s="402"/>
      <c r="G70" s="402"/>
      <c r="H70" s="402"/>
      <c r="I70" s="402"/>
      <c r="J70" s="124"/>
    </row>
    <row r="71" spans="1:10" ht="18.75" customHeight="1" x14ac:dyDescent="0.25">
      <c r="A71" s="451" t="s">
        <v>216</v>
      </c>
      <c r="B71" s="452"/>
      <c r="C71" s="99" t="e">
        <f>C69/H4</f>
        <v>#DIV/0!</v>
      </c>
      <c r="D71" s="175" t="s">
        <v>30</v>
      </c>
      <c r="E71" s="402"/>
      <c r="F71" s="447" t="s">
        <v>216</v>
      </c>
      <c r="G71" s="452"/>
      <c r="H71" s="99" t="e">
        <f>H69/H4</f>
        <v>#DIV/0!</v>
      </c>
      <c r="I71" s="175" t="s">
        <v>30</v>
      </c>
      <c r="J71" s="124"/>
    </row>
    <row r="72" spans="1:10" ht="15.75" thickBot="1" x14ac:dyDescent="0.3">
      <c r="A72" s="84"/>
      <c r="B72" s="85"/>
      <c r="C72" s="85"/>
      <c r="D72" s="85"/>
      <c r="E72" s="85"/>
      <c r="F72" s="85"/>
      <c r="G72" s="85"/>
      <c r="H72" s="85"/>
      <c r="I72" s="85"/>
      <c r="J72" s="130"/>
    </row>
    <row r="73" spans="1:10" x14ac:dyDescent="0.25">
      <c r="A73" s="117"/>
      <c r="B73" s="117"/>
      <c r="C73" s="117"/>
      <c r="D73" s="117"/>
      <c r="E73" s="117"/>
      <c r="F73" s="117"/>
      <c r="G73" s="117"/>
      <c r="H73" s="117"/>
      <c r="I73" s="117"/>
      <c r="J73" s="226"/>
    </row>
    <row r="74" spans="1:10" s="407" customFormat="1" ht="19.5" customHeight="1" thickBot="1" x14ac:dyDescent="0.3">
      <c r="A74" s="493" t="s">
        <v>63</v>
      </c>
      <c r="B74" s="493"/>
      <c r="C74" s="493"/>
      <c r="D74" s="493"/>
      <c r="E74" s="493"/>
      <c r="F74" s="493"/>
      <c r="G74" s="493"/>
      <c r="H74" s="493"/>
      <c r="I74" s="493"/>
      <c r="J74" s="493"/>
    </row>
    <row r="75" spans="1:10" s="407" customFormat="1" ht="19.5" customHeight="1" x14ac:dyDescent="0.25">
      <c r="A75" s="283" t="s">
        <v>7</v>
      </c>
      <c r="B75" s="135">
        <f>B53</f>
        <v>0</v>
      </c>
      <c r="C75" s="284"/>
      <c r="D75" s="74" t="s">
        <v>6</v>
      </c>
      <c r="E75" s="80" t="s">
        <v>4</v>
      </c>
      <c r="F75" s="137" t="s">
        <v>8</v>
      </c>
      <c r="G75" s="135">
        <f>H53</f>
        <v>0</v>
      </c>
      <c r="H75" s="284"/>
      <c r="I75" s="74" t="s">
        <v>6</v>
      </c>
      <c r="J75" s="285"/>
    </row>
    <row r="76" spans="1:10" x14ac:dyDescent="0.25">
      <c r="A76" s="451" t="s">
        <v>25</v>
      </c>
      <c r="B76" s="447"/>
      <c r="C76" s="205">
        <f>H31+C69+C47</f>
        <v>0</v>
      </c>
      <c r="D76" s="175" t="s">
        <v>18</v>
      </c>
      <c r="E76" s="402"/>
      <c r="F76" s="447" t="s">
        <v>25</v>
      </c>
      <c r="G76" s="447"/>
      <c r="H76" s="205">
        <f>H31+H69+H47</f>
        <v>0</v>
      </c>
      <c r="I76" s="175" t="s">
        <v>18</v>
      </c>
      <c r="J76" s="124"/>
    </row>
    <row r="77" spans="1:10" s="407" customFormat="1" x14ac:dyDescent="0.25">
      <c r="A77" s="391"/>
      <c r="B77" s="394"/>
      <c r="C77" s="402"/>
      <c r="D77" s="402"/>
      <c r="E77" s="402"/>
      <c r="F77" s="394"/>
      <c r="G77" s="394"/>
      <c r="H77" s="402"/>
      <c r="I77" s="402"/>
      <c r="J77" s="229"/>
    </row>
    <row r="78" spans="1:10" s="407" customFormat="1" ht="16.5" customHeight="1" x14ac:dyDescent="0.25">
      <c r="A78" s="548" t="s">
        <v>26</v>
      </c>
      <c r="B78" s="549"/>
      <c r="C78" s="231" t="e">
        <f>C76/H4</f>
        <v>#DIV/0!</v>
      </c>
      <c r="D78" s="191" t="s">
        <v>30</v>
      </c>
      <c r="E78" s="402"/>
      <c r="F78" s="550" t="s">
        <v>26</v>
      </c>
      <c r="G78" s="549"/>
      <c r="H78" s="231" t="e">
        <f>H76/H4</f>
        <v>#DIV/0!</v>
      </c>
      <c r="I78" s="191" t="s">
        <v>30</v>
      </c>
      <c r="J78" s="229"/>
    </row>
    <row r="79" spans="1:10" s="407" customFormat="1" ht="12.75" customHeight="1" x14ac:dyDescent="0.25">
      <c r="A79" s="150"/>
      <c r="B79" s="286"/>
      <c r="C79" s="92"/>
      <c r="D79" s="92"/>
      <c r="E79" s="402"/>
      <c r="F79" s="286"/>
      <c r="G79" s="286"/>
      <c r="H79" s="92"/>
      <c r="I79" s="92"/>
      <c r="J79" s="229"/>
    </row>
    <row r="80" spans="1:10" s="407" customFormat="1" ht="15.75" customHeight="1" x14ac:dyDescent="0.25">
      <c r="A80" s="451" t="s">
        <v>27</v>
      </c>
      <c r="B80" s="447"/>
      <c r="C80" s="99" t="e">
        <f>C76/C4</f>
        <v>#DIV/0!</v>
      </c>
      <c r="D80" s="175" t="s">
        <v>32</v>
      </c>
      <c r="E80" s="402"/>
      <c r="F80" s="447" t="s">
        <v>27</v>
      </c>
      <c r="G80" s="447"/>
      <c r="H80" s="99" t="e">
        <f>H76/C4</f>
        <v>#DIV/0!</v>
      </c>
      <c r="I80" s="175" t="s">
        <v>32</v>
      </c>
      <c r="J80" s="229"/>
    </row>
    <row r="81" spans="1:10" s="407" customFormat="1" ht="14.25" customHeight="1" thickBot="1" x14ac:dyDescent="0.3">
      <c r="A81" s="84"/>
      <c r="B81" s="85"/>
      <c r="C81" s="85"/>
      <c r="D81" s="85"/>
      <c r="E81" s="85"/>
      <c r="F81" s="85"/>
      <c r="G81" s="85"/>
      <c r="H81" s="85"/>
      <c r="I81" s="85"/>
      <c r="J81" s="234"/>
    </row>
    <row r="82" spans="1:10" s="407" customFormat="1" ht="15" hidden="1" customHeight="1" x14ac:dyDescent="0.25">
      <c r="A82" s="117"/>
      <c r="B82" s="117"/>
      <c r="C82" s="117"/>
      <c r="D82" s="117"/>
      <c r="E82" s="117"/>
      <c r="F82" s="117"/>
      <c r="G82" s="117"/>
      <c r="H82" s="117"/>
      <c r="I82" s="117"/>
    </row>
    <row r="83" spans="1:10" s="407" customFormat="1" ht="15" hidden="1" customHeight="1" x14ac:dyDescent="0.25">
      <c r="A83" s="408"/>
      <c r="B83" s="408"/>
      <c r="C83" s="408"/>
      <c r="D83" s="408"/>
      <c r="E83" s="408"/>
      <c r="F83" s="408"/>
      <c r="G83" s="408"/>
      <c r="H83" s="408"/>
      <c r="I83" s="408"/>
      <c r="J83" s="301"/>
    </row>
    <row r="84" spans="1:10" s="407" customFormat="1" ht="28.5" hidden="1" customHeight="1" x14ac:dyDescent="0.25">
      <c r="A84" s="408"/>
      <c r="B84" s="408"/>
      <c r="C84" s="408"/>
      <c r="D84" s="408"/>
      <c r="E84" s="408"/>
      <c r="F84" s="408"/>
      <c r="G84" s="408"/>
      <c r="H84" s="408"/>
      <c r="I84" s="408"/>
      <c r="J84" s="301"/>
    </row>
    <row r="85" spans="1:10" s="407" customFormat="1" ht="15" hidden="1" customHeight="1" x14ac:dyDescent="0.25">
      <c r="A85" s="408"/>
      <c r="B85" s="408"/>
      <c r="C85" s="408"/>
      <c r="D85" s="408"/>
      <c r="E85" s="408"/>
      <c r="F85" s="408"/>
      <c r="G85" s="408"/>
      <c r="H85" s="408"/>
      <c r="I85" s="408"/>
      <c r="J85" s="301"/>
    </row>
    <row r="86" spans="1:10" s="407" customFormat="1" ht="33" hidden="1" customHeight="1" x14ac:dyDescent="0.25">
      <c r="A86" s="408"/>
      <c r="B86" s="408"/>
      <c r="C86" s="408"/>
      <c r="D86" s="408"/>
      <c r="E86" s="408"/>
      <c r="F86" s="408"/>
      <c r="G86" s="408"/>
      <c r="H86" s="408"/>
      <c r="I86" s="408"/>
      <c r="J86" s="301"/>
    </row>
    <row r="87" spans="1:10" s="407" customFormat="1" ht="15" hidden="1" customHeight="1" x14ac:dyDescent="0.25">
      <c r="A87" s="408"/>
      <c r="B87" s="408"/>
      <c r="C87" s="408"/>
      <c r="D87" s="408"/>
      <c r="E87" s="408"/>
      <c r="F87" s="408"/>
      <c r="G87" s="408"/>
      <c r="H87" s="408"/>
      <c r="I87" s="408"/>
      <c r="J87" s="301"/>
    </row>
    <row r="88" spans="1:10" s="407" customFormat="1" ht="15" hidden="1" customHeight="1" x14ac:dyDescent="0.25">
      <c r="A88" s="408"/>
      <c r="B88" s="408"/>
      <c r="C88" s="408"/>
      <c r="D88" s="408"/>
      <c r="E88" s="408"/>
      <c r="F88" s="408"/>
      <c r="G88" s="408"/>
      <c r="H88" s="408"/>
      <c r="I88" s="408"/>
      <c r="J88" s="301"/>
    </row>
    <row r="89" spans="1:10" s="407" customFormat="1" ht="15" hidden="1" customHeight="1" x14ac:dyDescent="0.25">
      <c r="A89" s="408"/>
      <c r="B89" s="408"/>
      <c r="C89" s="408"/>
      <c r="D89" s="408"/>
      <c r="E89" s="408"/>
      <c r="F89" s="408"/>
      <c r="G89" s="408"/>
      <c r="H89" s="408"/>
      <c r="I89" s="408"/>
      <c r="J89" s="301"/>
    </row>
  </sheetData>
  <sheetProtection password="F8E4" sheet="1" objects="1" scenarios="1"/>
  <customSheetViews>
    <customSheetView guid="{B1B3F071-B8C9-47B7-86EF-74EBB1C0386E}" showPageBreaks="1" showGridLines="0" view="pageLayout" topLeftCell="F1">
      <selection activeCell="H8" sqref="H8"/>
      <pageMargins left="0.70866141732283472" right="0.70866141732283472" top="0.74803149606299213" bottom="0.74803149606299213" header="0.31496062992125984" footer="0.31496062992125984"/>
      <pageSetup paperSize="5" orientation="landscape" r:id="rId1"/>
      <headerFooter>
        <oddHeader>&amp;L&amp;G&amp;C&amp;G&amp;R&amp;G</oddHeader>
        <oddFooter>&amp;L&amp;A&amp;R&amp;P/&amp;N</oddFooter>
      </headerFooter>
    </customSheetView>
    <customSheetView guid="{BAEC40ED-C971-499C-B06B-CDE98E593E8C}" scale="80" topLeftCell="A19">
      <selection activeCell="E41" sqref="E41"/>
      <pageMargins left="0.70866141732283472" right="0.70866141732283472" top="0.74803149606299213" bottom="0.74803149606299213" header="0.31496062992125984" footer="0.31496062992125984"/>
      <pageSetup paperSize="5" orientation="landscape" r:id="rId2"/>
    </customSheetView>
  </customSheetViews>
  <mergeCells count="60">
    <mergeCell ref="B18:C18"/>
    <mergeCell ref="D18:E18"/>
    <mergeCell ref="F18:G18"/>
    <mergeCell ref="H18:I18"/>
    <mergeCell ref="F43:G43"/>
    <mergeCell ref="A33:J33"/>
    <mergeCell ref="A23:D23"/>
    <mergeCell ref="A27:D27"/>
    <mergeCell ref="A34:D34"/>
    <mergeCell ref="F23:G23"/>
    <mergeCell ref="A37:D37"/>
    <mergeCell ref="A1:B1"/>
    <mergeCell ref="C1:I1"/>
    <mergeCell ref="A4:B4"/>
    <mergeCell ref="A7:B7"/>
    <mergeCell ref="A5:B5"/>
    <mergeCell ref="A6:B6"/>
    <mergeCell ref="G4:G5"/>
    <mergeCell ref="F6:G6"/>
    <mergeCell ref="F8:G8"/>
    <mergeCell ref="F7:G7"/>
    <mergeCell ref="A3:J3"/>
    <mergeCell ref="A10:J10"/>
    <mergeCell ref="A17:J17"/>
    <mergeCell ref="A78:B78"/>
    <mergeCell ref="A80:B80"/>
    <mergeCell ref="F80:G80"/>
    <mergeCell ref="D54:E54"/>
    <mergeCell ref="F78:G78"/>
    <mergeCell ref="G54:H54"/>
    <mergeCell ref="F76:G76"/>
    <mergeCell ref="D63:E63"/>
    <mergeCell ref="D64:E64"/>
    <mergeCell ref="D65:E65"/>
    <mergeCell ref="D66:E66"/>
    <mergeCell ref="A74:J74"/>
    <mergeCell ref="A76:B76"/>
    <mergeCell ref="B65:C65"/>
    <mergeCell ref="B66:C66"/>
    <mergeCell ref="I54:J54"/>
    <mergeCell ref="A69:B69"/>
    <mergeCell ref="A71:B71"/>
    <mergeCell ref="A52:J52"/>
    <mergeCell ref="F69:G69"/>
    <mergeCell ref="F71:G71"/>
    <mergeCell ref="B63:C63"/>
    <mergeCell ref="B54:C54"/>
    <mergeCell ref="B59:C59"/>
    <mergeCell ref="D59:E59"/>
    <mergeCell ref="A47:B47"/>
    <mergeCell ref="F47:G47"/>
    <mergeCell ref="B64:C64"/>
    <mergeCell ref="A38:B38"/>
    <mergeCell ref="A39:B39"/>
    <mergeCell ref="A43:B43"/>
    <mergeCell ref="A45:B45"/>
    <mergeCell ref="B41:D41"/>
    <mergeCell ref="F45:G45"/>
    <mergeCell ref="A49:B49"/>
    <mergeCell ref="F49:G49"/>
  </mergeCells>
  <pageMargins left="0.70866141732283472" right="0.70866141732283472" top="0.74803149606299213" bottom="0.74803149606299213" header="0.31496062992125984" footer="0.31496062992125984"/>
  <pageSetup paperSize="5" orientation="landscape" r:id="rId3"/>
  <headerFooter>
    <oddHeader>&amp;L&amp;G&amp;C&amp;G&amp;R&amp;G</oddHeader>
    <oddFooter>&amp;L&amp;A&amp;R&amp;P/&amp;N</oddFooter>
  </headerFooter>
  <legacyDrawing r:id="rId4"/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1"/>
  <sheetViews>
    <sheetView showGridLines="0" showRowColHeaders="0" showRuler="0" view="pageLayout" zoomScale="70" zoomScaleNormal="70" zoomScalePageLayoutView="70" workbookViewId="0">
      <selection activeCell="A7" sqref="A7:B7"/>
    </sheetView>
  </sheetViews>
  <sheetFormatPr baseColWidth="10" defaultColWidth="0" defaultRowHeight="15" zeroHeight="1" x14ac:dyDescent="0.25"/>
  <cols>
    <col min="1" max="1" width="31.7109375" style="408" customWidth="1"/>
    <col min="2" max="2" width="12.7109375" style="408" customWidth="1"/>
    <col min="3" max="3" width="9.140625" style="408" customWidth="1"/>
    <col min="4" max="4" width="14.140625" style="408" customWidth="1"/>
    <col min="5" max="5" width="8.5703125" style="408" customWidth="1"/>
    <col min="6" max="6" width="32.28515625" style="408" customWidth="1"/>
    <col min="7" max="7" width="17.5703125" style="408" customWidth="1"/>
    <col min="8" max="8" width="9.140625" style="408" customWidth="1"/>
    <col min="9" max="9" width="12.140625" style="408" customWidth="1"/>
    <col min="10" max="10" width="11.42578125" style="301" customWidth="1"/>
    <col min="11" max="12" width="0" style="301" hidden="1" customWidth="1"/>
    <col min="13" max="16384" width="11.42578125" style="301" hidden="1"/>
  </cols>
  <sheetData>
    <row r="1" spans="1:10" x14ac:dyDescent="0.25">
      <c r="A1" s="536" t="s">
        <v>0</v>
      </c>
      <c r="B1" s="536"/>
      <c r="C1" s="340"/>
      <c r="D1" s="300"/>
      <c r="E1" s="300"/>
      <c r="F1" s="300"/>
      <c r="G1" s="300"/>
      <c r="H1" s="300"/>
      <c r="I1" s="300"/>
    </row>
    <row r="2" spans="1:10" x14ac:dyDescent="0.25">
      <c r="A2" s="117"/>
      <c r="B2" s="117"/>
      <c r="C2" s="117"/>
      <c r="D2" s="117"/>
      <c r="E2" s="117"/>
      <c r="F2" s="117"/>
      <c r="G2" s="117"/>
      <c r="H2" s="117"/>
      <c r="I2" s="117"/>
    </row>
    <row r="3" spans="1:10" ht="19.5" customHeight="1" thickBot="1" x14ac:dyDescent="0.3">
      <c r="A3" s="523" t="s">
        <v>33</v>
      </c>
      <c r="B3" s="523"/>
      <c r="C3" s="523"/>
      <c r="D3" s="523"/>
      <c r="E3" s="523"/>
      <c r="F3" s="523"/>
      <c r="G3" s="523"/>
      <c r="H3" s="523"/>
      <c r="I3" s="523"/>
      <c r="J3" s="523"/>
    </row>
    <row r="4" spans="1:10" x14ac:dyDescent="0.25">
      <c r="A4" s="487" t="s">
        <v>1</v>
      </c>
      <c r="B4" s="488"/>
      <c r="C4" s="143">
        <f>'Quantité bois calcul'!C4</f>
        <v>0</v>
      </c>
      <c r="D4" s="74" t="s">
        <v>17</v>
      </c>
      <c r="E4" s="136"/>
      <c r="F4" s="241"/>
      <c r="G4" s="557" t="s">
        <v>2</v>
      </c>
      <c r="H4" s="143">
        <f>'Quantité bois calcul'!H4</f>
        <v>0</v>
      </c>
      <c r="I4" s="74" t="s">
        <v>3</v>
      </c>
      <c r="J4" s="302"/>
    </row>
    <row r="5" spans="1:10" x14ac:dyDescent="0.25">
      <c r="A5" s="481" t="s">
        <v>188</v>
      </c>
      <c r="B5" s="495"/>
      <c r="C5" s="219">
        <f>'Quantité bois calcul'!C5</f>
        <v>0</v>
      </c>
      <c r="D5" s="123" t="s">
        <v>6</v>
      </c>
      <c r="E5" s="149"/>
      <c r="F5" s="243"/>
      <c r="G5" s="558"/>
      <c r="H5" s="219">
        <f>'Quantité bois calcul'!H5</f>
        <v>0</v>
      </c>
      <c r="I5" s="123" t="s">
        <v>5</v>
      </c>
      <c r="J5" s="185"/>
    </row>
    <row r="6" spans="1:10" x14ac:dyDescent="0.25">
      <c r="A6" s="481" t="s">
        <v>187</v>
      </c>
      <c r="B6" s="495"/>
      <c r="C6" s="219">
        <f>'Quantité bois calcul'!C6</f>
        <v>0</v>
      </c>
      <c r="D6" s="123" t="s">
        <v>98</v>
      </c>
      <c r="E6" s="149"/>
      <c r="F6" s="484" t="s">
        <v>220</v>
      </c>
      <c r="G6" s="491"/>
      <c r="H6" s="219" t="e">
        <f>'Quantité bois calcul'!H6</f>
        <v>#DIV/0!</v>
      </c>
      <c r="I6" s="123" t="s">
        <v>192</v>
      </c>
      <c r="J6" s="185"/>
    </row>
    <row r="7" spans="1:10" ht="19.5" customHeight="1" x14ac:dyDescent="0.25">
      <c r="A7" s="481" t="s">
        <v>204</v>
      </c>
      <c r="B7" s="495"/>
      <c r="C7" s="235"/>
      <c r="D7" s="123" t="s">
        <v>161</v>
      </c>
      <c r="E7" s="149"/>
      <c r="F7" s="484" t="s">
        <v>205</v>
      </c>
      <c r="G7" s="491"/>
      <c r="H7" s="240"/>
      <c r="I7" s="123" t="s">
        <v>161</v>
      </c>
      <c r="J7" s="185"/>
    </row>
    <row r="8" spans="1:10" ht="27.75" customHeight="1" thickBot="1" x14ac:dyDescent="0.3">
      <c r="A8" s="84"/>
      <c r="B8" s="85"/>
      <c r="C8" s="85"/>
      <c r="D8" s="85"/>
      <c r="E8" s="245"/>
      <c r="F8" s="444" t="s">
        <v>145</v>
      </c>
      <c r="G8" s="506"/>
      <c r="H8" s="386"/>
      <c r="I8" s="129" t="s">
        <v>29</v>
      </c>
      <c r="J8" s="303"/>
    </row>
    <row r="9" spans="1:10" x14ac:dyDescent="0.25">
      <c r="A9" s="117"/>
      <c r="B9" s="117"/>
      <c r="C9" s="117"/>
      <c r="D9" s="117"/>
      <c r="E9" s="117"/>
      <c r="F9" s="117"/>
      <c r="G9" s="117"/>
      <c r="H9" s="117"/>
      <c r="I9" s="117"/>
    </row>
    <row r="10" spans="1:10" ht="18.75" customHeight="1" thickBot="1" x14ac:dyDescent="0.3">
      <c r="A10" s="563" t="s">
        <v>34</v>
      </c>
      <c r="B10" s="563"/>
      <c r="C10" s="563"/>
      <c r="D10" s="563"/>
      <c r="E10" s="563"/>
      <c r="F10" s="563"/>
      <c r="G10" s="563"/>
      <c r="H10" s="563"/>
      <c r="I10" s="563"/>
    </row>
    <row r="11" spans="1:10" x14ac:dyDescent="0.25">
      <c r="A11" s="247" t="s">
        <v>7</v>
      </c>
      <c r="B11" s="304">
        <f>'Quantité bois calcul'!C10</f>
        <v>0</v>
      </c>
      <c r="C11" s="74" t="s">
        <v>6</v>
      </c>
      <c r="D11" s="136"/>
      <c r="E11" s="80" t="s">
        <v>4</v>
      </c>
      <c r="F11" s="228" t="s">
        <v>8</v>
      </c>
      <c r="G11" s="304">
        <f>'Evapo-BOIS -Coût'!G11</f>
        <v>0</v>
      </c>
      <c r="H11" s="74" t="s">
        <v>6</v>
      </c>
      <c r="I11" s="136"/>
      <c r="J11" s="302"/>
    </row>
    <row r="12" spans="1:10" ht="18.75" customHeight="1" x14ac:dyDescent="0.25">
      <c r="A12" s="106" t="s">
        <v>162</v>
      </c>
      <c r="B12" s="305">
        <f>'Quantité bois calcul'!C11</f>
        <v>0.99999295663172605</v>
      </c>
      <c r="C12" s="123"/>
      <c r="D12" s="149"/>
      <c r="E12" s="249"/>
      <c r="F12" s="94" t="s">
        <v>162</v>
      </c>
      <c r="G12" s="305">
        <f>'Quantité bois calcul'!H11</f>
        <v>0.99999295663172605</v>
      </c>
      <c r="H12" s="123"/>
      <c r="I12" s="149"/>
      <c r="J12" s="185"/>
    </row>
    <row r="13" spans="1:10" x14ac:dyDescent="0.25">
      <c r="A13" s="106" t="s">
        <v>194</v>
      </c>
      <c r="B13" s="306">
        <f>'Quantité bois calcul'!C12</f>
        <v>0</v>
      </c>
      <c r="C13" s="123" t="s">
        <v>112</v>
      </c>
      <c r="D13" s="149"/>
      <c r="E13" s="149"/>
      <c r="F13" s="94" t="s">
        <v>195</v>
      </c>
      <c r="G13" s="307">
        <f>'Quantité bois calcul'!H12</f>
        <v>150</v>
      </c>
      <c r="H13" s="123" t="s">
        <v>112</v>
      </c>
      <c r="I13" s="149"/>
      <c r="J13" s="185"/>
    </row>
    <row r="14" spans="1:10" x14ac:dyDescent="0.25">
      <c r="A14" s="106" t="s">
        <v>163</v>
      </c>
      <c r="B14" s="306">
        <f>'Quantité bois calcul'!C13</f>
        <v>0</v>
      </c>
      <c r="C14" s="123" t="s">
        <v>110</v>
      </c>
      <c r="D14" s="149"/>
      <c r="E14" s="149"/>
      <c r="F14" s="94" t="s">
        <v>209</v>
      </c>
      <c r="G14" s="308">
        <f>'Quantité bois calcul'!H13</f>
        <v>0</v>
      </c>
      <c r="H14" s="123" t="s">
        <v>110</v>
      </c>
      <c r="I14" s="149"/>
      <c r="J14" s="185"/>
    </row>
    <row r="15" spans="1:10" ht="15.75" thickBot="1" x14ac:dyDescent="0.3">
      <c r="A15" s="138" t="s">
        <v>76</v>
      </c>
      <c r="B15" s="309">
        <f>B13-H5</f>
        <v>0</v>
      </c>
      <c r="C15" s="129" t="s">
        <v>112</v>
      </c>
      <c r="D15" s="85"/>
      <c r="E15" s="85"/>
      <c r="F15" s="140" t="s">
        <v>76</v>
      </c>
      <c r="G15" s="310">
        <f>(G13-H8)</f>
        <v>150</v>
      </c>
      <c r="H15" s="129" t="s">
        <v>112</v>
      </c>
      <c r="I15" s="85"/>
      <c r="J15" s="303"/>
    </row>
    <row r="16" spans="1:10" x14ac:dyDescent="0.25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10" ht="19.5" customHeight="1" thickBot="1" x14ac:dyDescent="0.3">
      <c r="A17" s="523" t="s">
        <v>190</v>
      </c>
      <c r="B17" s="523"/>
      <c r="C17" s="523"/>
      <c r="D17" s="523"/>
      <c r="E17" s="523"/>
      <c r="F17" s="523"/>
      <c r="G17" s="523"/>
      <c r="H17" s="523"/>
      <c r="I17" s="523"/>
      <c r="J17" s="523"/>
    </row>
    <row r="18" spans="1:10" ht="23.25" customHeight="1" x14ac:dyDescent="0.25">
      <c r="A18" s="253" t="s">
        <v>54</v>
      </c>
      <c r="B18" s="512" t="s">
        <v>41</v>
      </c>
      <c r="C18" s="512"/>
      <c r="D18" s="512" t="s">
        <v>185</v>
      </c>
      <c r="E18" s="512"/>
      <c r="F18" s="511" t="s">
        <v>186</v>
      </c>
      <c r="G18" s="511"/>
      <c r="H18" s="496" t="s">
        <v>184</v>
      </c>
      <c r="I18" s="496"/>
      <c r="J18" s="302"/>
    </row>
    <row r="19" spans="1:10" ht="25.5" x14ac:dyDescent="0.25">
      <c r="A19" s="106" t="s">
        <v>66</v>
      </c>
      <c r="B19" s="50"/>
      <c r="C19" s="259" t="s">
        <v>18</v>
      </c>
      <c r="D19" s="50"/>
      <c r="E19" s="259" t="s">
        <v>57</v>
      </c>
      <c r="F19" s="54">
        <v>8</v>
      </c>
      <c r="G19" s="311" t="s">
        <v>57</v>
      </c>
      <c r="H19" s="54">
        <f>B19/F19</f>
        <v>0</v>
      </c>
      <c r="I19" s="312" t="s">
        <v>18</v>
      </c>
      <c r="J19" s="185"/>
    </row>
    <row r="20" spans="1:10" x14ac:dyDescent="0.25">
      <c r="A20" s="106" t="s">
        <v>69</v>
      </c>
      <c r="B20" s="50"/>
      <c r="C20" s="259" t="s">
        <v>18</v>
      </c>
      <c r="D20" s="50"/>
      <c r="E20" s="259" t="s">
        <v>57</v>
      </c>
      <c r="F20" s="54">
        <v>10</v>
      </c>
      <c r="G20" s="311" t="s">
        <v>57</v>
      </c>
      <c r="H20" s="54">
        <f t="shared" ref="H20:H30" si="0">B20/F20</f>
        <v>0</v>
      </c>
      <c r="I20" s="312" t="s">
        <v>18</v>
      </c>
      <c r="J20" s="185"/>
    </row>
    <row r="21" spans="1:10" x14ac:dyDescent="0.25">
      <c r="A21" s="106" t="s">
        <v>46</v>
      </c>
      <c r="B21" s="50"/>
      <c r="C21" s="259" t="s">
        <v>18</v>
      </c>
      <c r="D21" s="50"/>
      <c r="E21" s="259" t="s">
        <v>57</v>
      </c>
      <c r="F21" s="54">
        <v>10</v>
      </c>
      <c r="G21" s="311" t="s">
        <v>57</v>
      </c>
      <c r="H21" s="54">
        <f t="shared" si="0"/>
        <v>0</v>
      </c>
      <c r="I21" s="312" t="s">
        <v>18</v>
      </c>
      <c r="J21" s="185"/>
    </row>
    <row r="22" spans="1:10" x14ac:dyDescent="0.25">
      <c r="A22" s="106" t="s">
        <v>22</v>
      </c>
      <c r="B22" s="50"/>
      <c r="C22" s="259" t="s">
        <v>18</v>
      </c>
      <c r="D22" s="50"/>
      <c r="E22" s="259" t="s">
        <v>57</v>
      </c>
      <c r="F22" s="54">
        <v>10</v>
      </c>
      <c r="G22" s="311" t="s">
        <v>57</v>
      </c>
      <c r="H22" s="54">
        <f t="shared" si="0"/>
        <v>0</v>
      </c>
      <c r="I22" s="312" t="s">
        <v>18</v>
      </c>
      <c r="J22" s="185"/>
    </row>
    <row r="23" spans="1:10" x14ac:dyDescent="0.25">
      <c r="A23" s="518" t="s">
        <v>197</v>
      </c>
      <c r="B23" s="519"/>
      <c r="C23" s="519"/>
      <c r="D23" s="519"/>
      <c r="E23" s="148"/>
      <c r="F23" s="517"/>
      <c r="G23" s="517"/>
      <c r="H23" s="149"/>
      <c r="I23" s="313"/>
      <c r="J23" s="185"/>
    </row>
    <row r="24" spans="1:10" x14ac:dyDescent="0.25">
      <c r="A24" s="106" t="s">
        <v>180</v>
      </c>
      <c r="B24" s="50"/>
      <c r="C24" s="259" t="s">
        <v>18</v>
      </c>
      <c r="D24" s="50"/>
      <c r="E24" s="259" t="s">
        <v>57</v>
      </c>
      <c r="F24" s="54">
        <v>40</v>
      </c>
      <c r="G24" s="311" t="s">
        <v>57</v>
      </c>
      <c r="H24" s="205">
        <f t="shared" si="0"/>
        <v>0</v>
      </c>
      <c r="I24" s="312" t="s">
        <v>18</v>
      </c>
      <c r="J24" s="185"/>
    </row>
    <row r="25" spans="1:10" x14ac:dyDescent="0.25">
      <c r="A25" s="150" t="s">
        <v>56</v>
      </c>
      <c r="B25" s="50"/>
      <c r="C25" s="259" t="s">
        <v>18</v>
      </c>
      <c r="D25" s="50"/>
      <c r="E25" s="259" t="s">
        <v>57</v>
      </c>
      <c r="F25" s="54">
        <v>40</v>
      </c>
      <c r="G25" s="311" t="s">
        <v>57</v>
      </c>
      <c r="H25" s="205">
        <f t="shared" si="0"/>
        <v>0</v>
      </c>
      <c r="I25" s="312" t="s">
        <v>18</v>
      </c>
      <c r="J25" s="185"/>
    </row>
    <row r="26" spans="1:10" x14ac:dyDescent="0.25">
      <c r="A26" s="106" t="s">
        <v>22</v>
      </c>
      <c r="B26" s="50"/>
      <c r="C26" s="259" t="s">
        <v>18</v>
      </c>
      <c r="D26" s="50"/>
      <c r="E26" s="259" t="s">
        <v>57</v>
      </c>
      <c r="F26" s="54">
        <v>40</v>
      </c>
      <c r="G26" s="311" t="s">
        <v>57</v>
      </c>
      <c r="H26" s="205">
        <f t="shared" si="0"/>
        <v>0</v>
      </c>
      <c r="I26" s="312" t="s">
        <v>18</v>
      </c>
      <c r="J26" s="185"/>
    </row>
    <row r="27" spans="1:10" x14ac:dyDescent="0.25">
      <c r="A27" s="518" t="s">
        <v>58</v>
      </c>
      <c r="B27" s="519"/>
      <c r="C27" s="519"/>
      <c r="D27" s="519"/>
      <c r="E27" s="149"/>
      <c r="F27" s="149"/>
      <c r="G27" s="149"/>
      <c r="H27" s="149"/>
      <c r="I27" s="313"/>
      <c r="J27" s="185"/>
    </row>
    <row r="28" spans="1:10" ht="26.25" x14ac:dyDescent="0.25">
      <c r="A28" s="150" t="s">
        <v>181</v>
      </c>
      <c r="B28" s="50"/>
      <c r="C28" s="259" t="s">
        <v>18</v>
      </c>
      <c r="D28" s="50"/>
      <c r="E28" s="259" t="s">
        <v>57</v>
      </c>
      <c r="F28" s="54">
        <v>15</v>
      </c>
      <c r="G28" s="311" t="s">
        <v>57</v>
      </c>
      <c r="H28" s="205">
        <f t="shared" si="0"/>
        <v>0</v>
      </c>
      <c r="I28" s="312" t="s">
        <v>18</v>
      </c>
      <c r="J28" s="185"/>
    </row>
    <row r="29" spans="1:10" x14ac:dyDescent="0.25">
      <c r="A29" s="150" t="s">
        <v>206</v>
      </c>
      <c r="B29" s="50"/>
      <c r="C29" s="259" t="s">
        <v>18</v>
      </c>
      <c r="D29" s="50"/>
      <c r="E29" s="259" t="s">
        <v>57</v>
      </c>
      <c r="F29" s="54">
        <v>15</v>
      </c>
      <c r="G29" s="311" t="s">
        <v>57</v>
      </c>
      <c r="H29" s="54">
        <f t="shared" si="0"/>
        <v>0</v>
      </c>
      <c r="I29" s="312" t="s">
        <v>18</v>
      </c>
      <c r="J29" s="185"/>
    </row>
    <row r="30" spans="1:10" x14ac:dyDescent="0.25">
      <c r="A30" s="150" t="s">
        <v>22</v>
      </c>
      <c r="B30" s="50"/>
      <c r="C30" s="259" t="s">
        <v>18</v>
      </c>
      <c r="D30" s="50"/>
      <c r="E30" s="259" t="s">
        <v>57</v>
      </c>
      <c r="F30" s="54">
        <v>15</v>
      </c>
      <c r="G30" s="311" t="s">
        <v>57</v>
      </c>
      <c r="H30" s="54">
        <f t="shared" si="0"/>
        <v>0</v>
      </c>
      <c r="I30" s="206" t="s">
        <v>18</v>
      </c>
      <c r="J30" s="185"/>
    </row>
    <row r="31" spans="1:10" ht="15.75" thickBot="1" x14ac:dyDescent="0.3">
      <c r="A31" s="84"/>
      <c r="B31" s="85"/>
      <c r="C31" s="85"/>
      <c r="D31" s="85"/>
      <c r="E31" s="85"/>
      <c r="F31" s="85"/>
      <c r="G31" s="194" t="s">
        <v>52</v>
      </c>
      <c r="H31" s="314">
        <f>SUM(H19:H22,H24:H26,H28:H30)</f>
        <v>0</v>
      </c>
      <c r="I31" s="315" t="s">
        <v>18</v>
      </c>
      <c r="J31" s="303"/>
    </row>
    <row r="32" spans="1:10" x14ac:dyDescent="0.25">
      <c r="A32" s="132"/>
      <c r="B32" s="132"/>
      <c r="C32" s="132"/>
      <c r="D32" s="132"/>
      <c r="E32" s="132"/>
      <c r="F32" s="132"/>
      <c r="G32" s="132"/>
      <c r="H32" s="132"/>
      <c r="I32" s="132"/>
    </row>
    <row r="33" spans="1:12" ht="18.75" customHeight="1" thickBot="1" x14ac:dyDescent="0.3">
      <c r="A33" s="523" t="s">
        <v>191</v>
      </c>
      <c r="B33" s="523"/>
      <c r="C33" s="523"/>
      <c r="D33" s="523"/>
      <c r="E33" s="523"/>
      <c r="F33" s="523"/>
      <c r="G33" s="523"/>
      <c r="H33" s="523"/>
      <c r="I33" s="523"/>
      <c r="J33" s="523"/>
    </row>
    <row r="34" spans="1:12" x14ac:dyDescent="0.25">
      <c r="A34" s="561" t="s">
        <v>218</v>
      </c>
      <c r="B34" s="562"/>
      <c r="C34" s="562"/>
      <c r="D34" s="562"/>
      <c r="E34" s="136"/>
      <c r="F34" s="136"/>
      <c r="G34" s="136"/>
      <c r="H34" s="136"/>
      <c r="I34" s="136"/>
      <c r="J34" s="302"/>
    </row>
    <row r="35" spans="1:12" ht="18.75" customHeight="1" x14ac:dyDescent="0.25">
      <c r="A35" s="316" t="s">
        <v>7</v>
      </c>
      <c r="B35" s="317">
        <f>B11</f>
        <v>0</v>
      </c>
      <c r="C35" s="123" t="s">
        <v>6</v>
      </c>
      <c r="D35" s="149"/>
      <c r="E35" s="105" t="s">
        <v>4</v>
      </c>
      <c r="F35" s="318" t="s">
        <v>8</v>
      </c>
      <c r="G35" s="317">
        <f>G11</f>
        <v>0</v>
      </c>
      <c r="H35" s="123" t="s">
        <v>6</v>
      </c>
      <c r="I35" s="149"/>
      <c r="J35" s="185"/>
    </row>
    <row r="36" spans="1:12" ht="18.75" customHeight="1" x14ac:dyDescent="0.25">
      <c r="A36" s="106" t="s">
        <v>104</v>
      </c>
      <c r="B36" s="390"/>
      <c r="C36" s="320" t="s">
        <v>105</v>
      </c>
      <c r="D36" s="149"/>
      <c r="E36" s="94"/>
      <c r="F36" s="94" t="s">
        <v>104</v>
      </c>
      <c r="G36" s="319">
        <f>B36</f>
        <v>0</v>
      </c>
      <c r="H36" s="123" t="s">
        <v>105</v>
      </c>
      <c r="I36" s="149"/>
      <c r="J36" s="185"/>
    </row>
    <row r="37" spans="1:12" ht="18.75" customHeight="1" x14ac:dyDescent="0.25">
      <c r="A37" s="559" t="s">
        <v>114</v>
      </c>
      <c r="B37" s="560"/>
      <c r="C37" s="560"/>
      <c r="D37" s="560"/>
      <c r="E37" s="261"/>
      <c r="F37" s="262"/>
      <c r="G37" s="262"/>
      <c r="H37" s="262"/>
      <c r="I37" s="262"/>
      <c r="J37" s="185"/>
    </row>
    <row r="38" spans="1:12" x14ac:dyDescent="0.25">
      <c r="A38" s="543" t="s">
        <v>90</v>
      </c>
      <c r="B38" s="544"/>
      <c r="C38" s="108">
        <f>(B15*(9.9562*B12)*1*(212-B14))/1000000</f>
        <v>0</v>
      </c>
      <c r="D38" s="311" t="s">
        <v>93</v>
      </c>
      <c r="E38" s="149"/>
      <c r="F38" s="263" t="s">
        <v>90</v>
      </c>
      <c r="G38" s="108">
        <f>(G15*(9.9562*G12)*1*(212-G14))/1000000</f>
        <v>0.316604930019174</v>
      </c>
      <c r="H38" s="311" t="s">
        <v>93</v>
      </c>
      <c r="I38" s="158"/>
      <c r="J38" s="185"/>
    </row>
    <row r="39" spans="1:12" x14ac:dyDescent="0.25">
      <c r="A39" s="543" t="s">
        <v>91</v>
      </c>
      <c r="B39" s="544"/>
      <c r="C39" s="108">
        <f>(B15*9.9562*B12*970)/1000000</f>
        <v>0</v>
      </c>
      <c r="D39" s="311" t="s">
        <v>93</v>
      </c>
      <c r="E39" s="149"/>
      <c r="F39" s="263" t="s">
        <v>91</v>
      </c>
      <c r="G39" s="108">
        <f>(G15*9.9562*G12*970)/1000000</f>
        <v>1.4486168967858433</v>
      </c>
      <c r="H39" s="311" t="s">
        <v>93</v>
      </c>
      <c r="I39" s="149"/>
      <c r="J39" s="185"/>
    </row>
    <row r="40" spans="1:12" ht="15.75" thickBot="1" x14ac:dyDescent="0.3">
      <c r="A40" s="91"/>
      <c r="B40" s="149"/>
      <c r="C40" s="149"/>
      <c r="D40" s="149"/>
      <c r="E40" s="149"/>
      <c r="F40" s="158"/>
      <c r="G40" s="149"/>
      <c r="H40" s="149"/>
      <c r="I40" s="149"/>
      <c r="J40" s="185"/>
    </row>
    <row r="41" spans="1:12" ht="15.75" customHeight="1" thickBot="1" x14ac:dyDescent="0.3">
      <c r="A41" s="91"/>
      <c r="B41" s="545" t="s">
        <v>219</v>
      </c>
      <c r="C41" s="564"/>
      <c r="D41" s="565"/>
      <c r="E41" s="264">
        <v>7.4440000000000001E-3</v>
      </c>
      <c r="F41" s="265" t="s">
        <v>115</v>
      </c>
      <c r="G41" s="266"/>
      <c r="H41" s="149"/>
      <c r="I41" s="149"/>
      <c r="J41" s="185"/>
    </row>
    <row r="42" spans="1:12" x14ac:dyDescent="0.25">
      <c r="A42" s="91"/>
      <c r="B42" s="149"/>
      <c r="C42" s="149"/>
      <c r="D42" s="149"/>
      <c r="E42" s="149"/>
      <c r="F42" s="176"/>
      <c r="G42" s="149"/>
      <c r="H42" s="176"/>
      <c r="I42" s="176"/>
      <c r="J42" s="185"/>
    </row>
    <row r="43" spans="1:12" x14ac:dyDescent="0.25">
      <c r="A43" s="451" t="s">
        <v>92</v>
      </c>
      <c r="B43" s="447"/>
      <c r="C43" s="205">
        <f>(C39+C38)+((100-H8)/100)*(C38+C39)</f>
        <v>0</v>
      </c>
      <c r="D43" s="321" t="s">
        <v>93</v>
      </c>
      <c r="E43" s="149"/>
      <c r="F43" s="447" t="s">
        <v>92</v>
      </c>
      <c r="G43" s="447"/>
      <c r="H43" s="108">
        <f>(G39+G38)+((100-H8)/100)*(G39+G38)</f>
        <v>3.5304436536100345</v>
      </c>
      <c r="I43" s="321" t="s">
        <v>93</v>
      </c>
      <c r="J43" s="185"/>
    </row>
    <row r="44" spans="1:12" x14ac:dyDescent="0.25">
      <c r="A44" s="91"/>
      <c r="B44" s="149"/>
      <c r="C44" s="267"/>
      <c r="D44" s="149"/>
      <c r="E44" s="149"/>
      <c r="F44" s="94"/>
      <c r="G44" s="94"/>
      <c r="H44" s="149"/>
      <c r="I44" s="149"/>
      <c r="J44" s="185"/>
      <c r="L44" s="410"/>
    </row>
    <row r="45" spans="1:12" x14ac:dyDescent="0.25">
      <c r="A45" s="451" t="s">
        <v>116</v>
      </c>
      <c r="B45" s="447"/>
      <c r="C45" s="205">
        <f>(C43/E41)/2.205</f>
        <v>0</v>
      </c>
      <c r="D45" s="322" t="s">
        <v>117</v>
      </c>
      <c r="E45" s="149"/>
      <c r="F45" s="447" t="s">
        <v>116</v>
      </c>
      <c r="G45" s="447"/>
      <c r="H45" s="205">
        <f>(H43/E41)/2.205</f>
        <v>215.08708126406779</v>
      </c>
      <c r="I45" s="322" t="s">
        <v>117</v>
      </c>
      <c r="J45" s="185"/>
    </row>
    <row r="46" spans="1:12" x14ac:dyDescent="0.25">
      <c r="A46" s="269"/>
      <c r="B46" s="149"/>
      <c r="C46" s="267"/>
      <c r="D46" s="187"/>
      <c r="E46" s="149"/>
      <c r="F46" s="94"/>
      <c r="G46" s="94"/>
      <c r="H46" s="267"/>
      <c r="I46" s="149"/>
      <c r="J46" s="185"/>
    </row>
    <row r="47" spans="1:12" x14ac:dyDescent="0.25">
      <c r="A47" s="451" t="s">
        <v>102</v>
      </c>
      <c r="B47" s="447"/>
      <c r="C47" s="205">
        <f>C45*B36</f>
        <v>0</v>
      </c>
      <c r="D47" s="321" t="s">
        <v>18</v>
      </c>
      <c r="E47" s="149"/>
      <c r="F47" s="447" t="s">
        <v>103</v>
      </c>
      <c r="G47" s="447"/>
      <c r="H47" s="205">
        <f>H45*G36</f>
        <v>0</v>
      </c>
      <c r="I47" s="321" t="s">
        <v>18</v>
      </c>
      <c r="J47" s="185"/>
    </row>
    <row r="48" spans="1:12" x14ac:dyDescent="0.25">
      <c r="A48" s="192"/>
      <c r="B48" s="176"/>
      <c r="C48" s="270"/>
      <c r="D48" s="176"/>
      <c r="E48" s="149"/>
      <c r="F48" s="188"/>
      <c r="G48" s="188"/>
      <c r="H48" s="270"/>
      <c r="I48" s="176"/>
      <c r="J48" s="185"/>
    </row>
    <row r="49" spans="1:10" x14ac:dyDescent="0.25">
      <c r="A49" s="463" t="s">
        <v>215</v>
      </c>
      <c r="B49" s="528"/>
      <c r="C49" s="210" t="e">
        <f>C47/H4</f>
        <v>#DIV/0!</v>
      </c>
      <c r="D49" s="323" t="s">
        <v>30</v>
      </c>
      <c r="E49" s="149"/>
      <c r="F49" s="528" t="s">
        <v>215</v>
      </c>
      <c r="G49" s="528"/>
      <c r="H49" s="210" t="e">
        <f>H47/H4</f>
        <v>#DIV/0!</v>
      </c>
      <c r="I49" s="323" t="s">
        <v>30</v>
      </c>
      <c r="J49" s="185"/>
    </row>
    <row r="50" spans="1:10" ht="15.75" thickBot="1" x14ac:dyDescent="0.3">
      <c r="A50" s="324"/>
      <c r="B50" s="325"/>
      <c r="C50" s="325"/>
      <c r="D50" s="325"/>
      <c r="E50" s="325"/>
      <c r="F50" s="325"/>
      <c r="G50" s="325"/>
      <c r="H50" s="325"/>
      <c r="I50" s="325"/>
      <c r="J50" s="303"/>
    </row>
    <row r="51" spans="1:10" x14ac:dyDescent="0.25">
      <c r="A51" s="132"/>
      <c r="B51" s="132"/>
      <c r="C51" s="132"/>
      <c r="D51" s="132"/>
      <c r="E51" s="132"/>
      <c r="F51" s="132"/>
      <c r="G51" s="132"/>
      <c r="H51" s="132"/>
      <c r="I51" s="132"/>
    </row>
    <row r="52" spans="1:10" ht="21.75" customHeight="1" thickBot="1" x14ac:dyDescent="0.3">
      <c r="A52" s="523" t="s">
        <v>62</v>
      </c>
      <c r="B52" s="523"/>
      <c r="C52" s="523"/>
      <c r="D52" s="523"/>
      <c r="E52" s="523"/>
      <c r="F52" s="523"/>
      <c r="G52" s="523"/>
      <c r="H52" s="523"/>
      <c r="I52" s="523"/>
      <c r="J52" s="523"/>
    </row>
    <row r="53" spans="1:10" ht="17.25" customHeight="1" x14ac:dyDescent="0.25">
      <c r="A53" s="197" t="s">
        <v>7</v>
      </c>
      <c r="B53" s="198">
        <f>B11</f>
        <v>0</v>
      </c>
      <c r="C53" s="74" t="s">
        <v>6</v>
      </c>
      <c r="D53" s="136"/>
      <c r="E53" s="199"/>
      <c r="F53" s="80" t="s">
        <v>4</v>
      </c>
      <c r="G53" s="200" t="s">
        <v>8</v>
      </c>
      <c r="H53" s="201">
        <f>G11</f>
        <v>0</v>
      </c>
      <c r="I53" s="74" t="s">
        <v>6</v>
      </c>
      <c r="J53" s="202"/>
    </row>
    <row r="54" spans="1:10" ht="26.25" customHeight="1" x14ac:dyDescent="0.25">
      <c r="A54" s="203" t="s">
        <v>149</v>
      </c>
      <c r="B54" s="526" t="s">
        <v>51</v>
      </c>
      <c r="C54" s="526"/>
      <c r="D54" s="494" t="s">
        <v>210</v>
      </c>
      <c r="E54" s="494"/>
      <c r="F54" s="149"/>
      <c r="G54" s="526" t="s">
        <v>51</v>
      </c>
      <c r="H54" s="526"/>
      <c r="I54" s="494" t="s">
        <v>210</v>
      </c>
      <c r="J54" s="554"/>
    </row>
    <row r="55" spans="1:10" x14ac:dyDescent="0.25">
      <c r="A55" s="172" t="s">
        <v>160</v>
      </c>
      <c r="B55" s="59"/>
      <c r="C55" s="221" t="s">
        <v>13</v>
      </c>
      <c r="D55" s="387"/>
      <c r="E55" s="221" t="s">
        <v>37</v>
      </c>
      <c r="F55" s="149"/>
      <c r="G55" s="299"/>
      <c r="H55" s="221" t="s">
        <v>13</v>
      </c>
      <c r="I55" s="387"/>
      <c r="J55" s="273" t="s">
        <v>37</v>
      </c>
    </row>
    <row r="56" spans="1:10" x14ac:dyDescent="0.25">
      <c r="A56" s="172" t="s">
        <v>22</v>
      </c>
      <c r="B56" s="47"/>
      <c r="C56" s="221" t="s">
        <v>13</v>
      </c>
      <c r="D56" s="50"/>
      <c r="E56" s="221" t="s">
        <v>37</v>
      </c>
      <c r="F56" s="149"/>
      <c r="G56" s="50"/>
      <c r="H56" s="221" t="s">
        <v>13</v>
      </c>
      <c r="I56" s="50"/>
      <c r="J56" s="273" t="s">
        <v>37</v>
      </c>
    </row>
    <row r="57" spans="1:10" x14ac:dyDescent="0.25">
      <c r="A57" s="207" t="s">
        <v>53</v>
      </c>
      <c r="B57" s="298"/>
      <c r="C57" s="209" t="s">
        <v>52</v>
      </c>
      <c r="D57" s="205">
        <f>D55*B55+D56*B56</f>
        <v>0</v>
      </c>
      <c r="E57" s="274" t="s">
        <v>18</v>
      </c>
      <c r="F57" s="149"/>
      <c r="G57" s="298"/>
      <c r="H57" s="209" t="s">
        <v>52</v>
      </c>
      <c r="I57" s="205">
        <f>I55*G55+I56*G56</f>
        <v>0</v>
      </c>
      <c r="J57" s="275" t="s">
        <v>18</v>
      </c>
    </row>
    <row r="58" spans="1:10" ht="15.75" thickBot="1" x14ac:dyDescent="0.3">
      <c r="A58" s="138"/>
      <c r="B58" s="148"/>
      <c r="C58" s="176"/>
      <c r="D58" s="276"/>
      <c r="E58" s="149"/>
      <c r="F58" s="148"/>
      <c r="G58" s="176"/>
      <c r="H58" s="276"/>
      <c r="I58" s="149"/>
      <c r="J58" s="124"/>
    </row>
    <row r="59" spans="1:10" ht="35.25" customHeight="1" x14ac:dyDescent="0.25">
      <c r="A59" s="326" t="s">
        <v>150</v>
      </c>
      <c r="B59" s="526" t="s">
        <v>51</v>
      </c>
      <c r="C59" s="526"/>
      <c r="D59" s="494" t="s">
        <v>210</v>
      </c>
      <c r="E59" s="494"/>
      <c r="F59" s="213" t="s">
        <v>151</v>
      </c>
      <c r="G59" s="149"/>
      <c r="H59" s="149"/>
      <c r="I59" s="149"/>
      <c r="J59" s="124"/>
    </row>
    <row r="60" spans="1:10" x14ac:dyDescent="0.25">
      <c r="A60" s="172" t="s">
        <v>15</v>
      </c>
      <c r="B60" s="47"/>
      <c r="C60" s="221" t="s">
        <v>13</v>
      </c>
      <c r="D60" s="387"/>
      <c r="E60" s="221" t="s">
        <v>37</v>
      </c>
      <c r="F60" s="272">
        <f>D60*B60</f>
        <v>0</v>
      </c>
      <c r="G60" s="279" t="s">
        <v>18</v>
      </c>
      <c r="H60" s="149"/>
      <c r="I60" s="149"/>
      <c r="J60" s="124"/>
    </row>
    <row r="61" spans="1:10" x14ac:dyDescent="0.25">
      <c r="A61" s="172" t="s">
        <v>16</v>
      </c>
      <c r="B61" s="47"/>
      <c r="C61" s="221" t="s">
        <v>13</v>
      </c>
      <c r="D61" s="384"/>
      <c r="E61" s="221" t="s">
        <v>37</v>
      </c>
      <c r="F61" s="272">
        <f>D61*B61</f>
        <v>0</v>
      </c>
      <c r="G61" s="279" t="s">
        <v>18</v>
      </c>
      <c r="H61" s="149"/>
      <c r="I61" s="149"/>
      <c r="J61" s="124"/>
    </row>
    <row r="62" spans="1:10" x14ac:dyDescent="0.25">
      <c r="A62" s="91"/>
      <c r="B62" s="149"/>
      <c r="C62" s="149"/>
      <c r="D62" s="149"/>
      <c r="E62" s="149"/>
      <c r="F62" s="149"/>
      <c r="G62" s="174" t="s">
        <v>52</v>
      </c>
      <c r="H62" s="327">
        <f>F61+F60</f>
        <v>0</v>
      </c>
      <c r="I62" s="175" t="s">
        <v>18</v>
      </c>
      <c r="J62" s="124"/>
    </row>
    <row r="63" spans="1:10" ht="28.5" customHeight="1" x14ac:dyDescent="0.25">
      <c r="A63" s="280" t="s">
        <v>72</v>
      </c>
      <c r="B63" s="566" t="s">
        <v>211</v>
      </c>
      <c r="C63" s="567"/>
      <c r="D63" s="527" t="s">
        <v>73</v>
      </c>
      <c r="E63" s="527"/>
      <c r="F63" s="328" t="s">
        <v>153</v>
      </c>
      <c r="G63" s="187"/>
      <c r="H63" s="276"/>
      <c r="I63" s="149"/>
      <c r="J63" s="124"/>
    </row>
    <row r="64" spans="1:10" x14ac:dyDescent="0.25">
      <c r="A64" s="281" t="s">
        <v>207</v>
      </c>
      <c r="B64" s="341"/>
      <c r="C64" s="329" t="s">
        <v>152</v>
      </c>
      <c r="D64" s="568">
        <v>7.4999999999999997E-2</v>
      </c>
      <c r="E64" s="568"/>
      <c r="F64" s="57">
        <f>D64*B64</f>
        <v>0</v>
      </c>
      <c r="G64" s="330" t="s">
        <v>18</v>
      </c>
      <c r="H64" s="276"/>
      <c r="I64" s="149"/>
      <c r="J64" s="124"/>
    </row>
    <row r="65" spans="1:10" x14ac:dyDescent="0.25">
      <c r="A65" s="281" t="s">
        <v>208</v>
      </c>
      <c r="B65" s="342"/>
      <c r="C65" s="331" t="s">
        <v>139</v>
      </c>
      <c r="D65" s="569"/>
      <c r="E65" s="570"/>
      <c r="F65" s="57">
        <f>D65*B65</f>
        <v>0</v>
      </c>
      <c r="G65" s="279" t="s">
        <v>18</v>
      </c>
      <c r="H65" s="276"/>
      <c r="I65" s="149"/>
      <c r="J65" s="124"/>
    </row>
    <row r="66" spans="1:10" x14ac:dyDescent="0.25">
      <c r="A66" s="282" t="s">
        <v>59</v>
      </c>
      <c r="B66" s="342"/>
      <c r="C66" s="331"/>
      <c r="D66" s="569"/>
      <c r="E66" s="570"/>
      <c r="F66" s="57">
        <f>D66*B66</f>
        <v>0</v>
      </c>
      <c r="G66" s="279" t="s">
        <v>18</v>
      </c>
      <c r="H66" s="276"/>
      <c r="I66" s="149"/>
      <c r="J66" s="124"/>
    </row>
    <row r="67" spans="1:10" x14ac:dyDescent="0.25">
      <c r="A67" s="91"/>
      <c r="B67" s="149"/>
      <c r="C67" s="149"/>
      <c r="D67" s="149"/>
      <c r="E67" s="149"/>
      <c r="F67" s="149"/>
      <c r="G67" s="216" t="s">
        <v>52</v>
      </c>
      <c r="H67" s="54">
        <f>SUM(F64:F66)</f>
        <v>0</v>
      </c>
      <c r="I67" s="175" t="s">
        <v>18</v>
      </c>
      <c r="J67" s="124"/>
    </row>
    <row r="68" spans="1:10" x14ac:dyDescent="0.25">
      <c r="A68" s="91"/>
      <c r="B68" s="149"/>
      <c r="C68" s="149"/>
      <c r="D68" s="149"/>
      <c r="E68" s="149"/>
      <c r="F68" s="149"/>
      <c r="G68" s="176"/>
      <c r="H68" s="276"/>
      <c r="I68" s="96"/>
      <c r="J68" s="124"/>
    </row>
    <row r="69" spans="1:10" x14ac:dyDescent="0.25">
      <c r="A69" s="463" t="s">
        <v>28</v>
      </c>
      <c r="B69" s="464"/>
      <c r="C69" s="210">
        <f>H62+D57+H67</f>
        <v>0</v>
      </c>
      <c r="D69" s="191" t="s">
        <v>18</v>
      </c>
      <c r="E69" s="149"/>
      <c r="F69" s="528" t="s">
        <v>28</v>
      </c>
      <c r="G69" s="464"/>
      <c r="H69" s="210">
        <f>H62+I57+H67</f>
        <v>0</v>
      </c>
      <c r="I69" s="191" t="s">
        <v>18</v>
      </c>
      <c r="J69" s="124"/>
    </row>
    <row r="70" spans="1:10" x14ac:dyDescent="0.25">
      <c r="A70" s="91"/>
      <c r="B70" s="149"/>
      <c r="C70" s="149"/>
      <c r="D70" s="96"/>
      <c r="E70" s="149"/>
      <c r="F70" s="149"/>
      <c r="G70" s="149"/>
      <c r="H70" s="149"/>
      <c r="I70" s="96"/>
      <c r="J70" s="124"/>
    </row>
    <row r="71" spans="1:10" ht="18" customHeight="1" x14ac:dyDescent="0.25">
      <c r="A71" s="451" t="s">
        <v>216</v>
      </c>
      <c r="B71" s="452"/>
      <c r="C71" s="99" t="e">
        <f>C69/H4</f>
        <v>#DIV/0!</v>
      </c>
      <c r="D71" s="175" t="s">
        <v>30</v>
      </c>
      <c r="E71" s="149"/>
      <c r="F71" s="447" t="s">
        <v>216</v>
      </c>
      <c r="G71" s="452"/>
      <c r="H71" s="99" t="e">
        <f>H69/H4</f>
        <v>#DIV/0!</v>
      </c>
      <c r="I71" s="175" t="s">
        <v>30</v>
      </c>
      <c r="J71" s="124"/>
    </row>
    <row r="72" spans="1:10" ht="15.75" thickBot="1" x14ac:dyDescent="0.3">
      <c r="A72" s="84"/>
      <c r="B72" s="85"/>
      <c r="C72" s="85"/>
      <c r="D72" s="332"/>
      <c r="E72" s="85"/>
      <c r="F72" s="85"/>
      <c r="G72" s="85"/>
      <c r="H72" s="85"/>
      <c r="I72" s="85"/>
      <c r="J72" s="130"/>
    </row>
    <row r="73" spans="1:10" x14ac:dyDescent="0.25">
      <c r="A73" s="117"/>
      <c r="B73" s="117"/>
      <c r="C73" s="117"/>
      <c r="D73" s="117"/>
      <c r="E73" s="117"/>
      <c r="F73" s="117"/>
      <c r="G73" s="117"/>
      <c r="H73" s="117"/>
      <c r="I73" s="117"/>
    </row>
    <row r="74" spans="1:10" s="407" customFormat="1" ht="19.5" customHeight="1" thickBot="1" x14ac:dyDescent="0.3">
      <c r="A74" s="523" t="s">
        <v>63</v>
      </c>
      <c r="B74" s="523"/>
      <c r="C74" s="523"/>
      <c r="D74" s="523"/>
      <c r="E74" s="523"/>
      <c r="F74" s="523"/>
      <c r="G74" s="523"/>
      <c r="H74" s="523"/>
      <c r="I74" s="523"/>
      <c r="J74" s="523"/>
    </row>
    <row r="75" spans="1:10" s="407" customFormat="1" ht="19.5" customHeight="1" x14ac:dyDescent="0.25">
      <c r="A75" s="283" t="s">
        <v>7</v>
      </c>
      <c r="B75" s="333">
        <f>B11</f>
        <v>0</v>
      </c>
      <c r="C75" s="284"/>
      <c r="D75" s="284" t="s">
        <v>6</v>
      </c>
      <c r="E75" s="80" t="s">
        <v>4</v>
      </c>
      <c r="F75" s="137" t="s">
        <v>8</v>
      </c>
      <c r="G75" s="333">
        <f>G11</f>
        <v>0</v>
      </c>
      <c r="H75" s="284"/>
      <c r="I75" s="284" t="s">
        <v>6</v>
      </c>
      <c r="J75" s="334"/>
    </row>
    <row r="76" spans="1:10" x14ac:dyDescent="0.25">
      <c r="A76" s="451" t="s">
        <v>25</v>
      </c>
      <c r="B76" s="447"/>
      <c r="C76" s="335">
        <f>H31+C69+C47</f>
        <v>0</v>
      </c>
      <c r="D76" s="175" t="s">
        <v>18</v>
      </c>
      <c r="E76" s="149"/>
      <c r="F76" s="447" t="s">
        <v>25</v>
      </c>
      <c r="G76" s="447"/>
      <c r="H76" s="335">
        <f>H31+H69+H47</f>
        <v>0</v>
      </c>
      <c r="I76" s="175" t="s">
        <v>18</v>
      </c>
      <c r="J76" s="185"/>
    </row>
    <row r="77" spans="1:10" s="407" customFormat="1" x14ac:dyDescent="0.25">
      <c r="A77" s="106"/>
      <c r="B77" s="94"/>
      <c r="C77" s="94"/>
      <c r="D77" s="96"/>
      <c r="E77" s="149"/>
      <c r="F77" s="94"/>
      <c r="G77" s="94"/>
      <c r="H77" s="94"/>
      <c r="I77" s="96"/>
      <c r="J77" s="336"/>
    </row>
    <row r="78" spans="1:10" s="407" customFormat="1" ht="17.25" customHeight="1" x14ac:dyDescent="0.25">
      <c r="A78" s="463" t="s">
        <v>120</v>
      </c>
      <c r="B78" s="464"/>
      <c r="C78" s="231" t="e">
        <f>C76/H4</f>
        <v>#DIV/0!</v>
      </c>
      <c r="D78" s="191" t="s">
        <v>30</v>
      </c>
      <c r="E78" s="176"/>
      <c r="F78" s="528" t="s">
        <v>120</v>
      </c>
      <c r="G78" s="464"/>
      <c r="H78" s="231" t="e">
        <f>H76/H4</f>
        <v>#DIV/0!</v>
      </c>
      <c r="I78" s="191" t="s">
        <v>30</v>
      </c>
      <c r="J78" s="336"/>
    </row>
    <row r="79" spans="1:10" s="407" customFormat="1" ht="12.75" customHeight="1" x14ac:dyDescent="0.25">
      <c r="A79" s="150"/>
      <c r="B79" s="286"/>
      <c r="C79" s="286"/>
      <c r="D79" s="337"/>
      <c r="E79" s="149"/>
      <c r="F79" s="286"/>
      <c r="G79" s="286"/>
      <c r="H79" s="286"/>
      <c r="I79" s="337"/>
      <c r="J79" s="336"/>
    </row>
    <row r="80" spans="1:10" s="407" customFormat="1" ht="17.25" customHeight="1" x14ac:dyDescent="0.25">
      <c r="A80" s="451" t="s">
        <v>121</v>
      </c>
      <c r="B80" s="447"/>
      <c r="C80" s="338" t="e">
        <f>C76/C4</f>
        <v>#DIV/0!</v>
      </c>
      <c r="D80" s="175" t="s">
        <v>32</v>
      </c>
      <c r="E80" s="149"/>
      <c r="F80" s="447" t="s">
        <v>121</v>
      </c>
      <c r="G80" s="447"/>
      <c r="H80" s="338" t="e">
        <f>H76/C4</f>
        <v>#DIV/0!</v>
      </c>
      <c r="I80" s="175" t="s">
        <v>32</v>
      </c>
      <c r="J80" s="336"/>
    </row>
    <row r="81" spans="1:10" s="407" customFormat="1" ht="14.25" customHeight="1" thickBot="1" x14ac:dyDescent="0.3">
      <c r="A81" s="84"/>
      <c r="B81" s="85"/>
      <c r="C81" s="85"/>
      <c r="D81" s="85"/>
      <c r="E81" s="85"/>
      <c r="F81" s="85"/>
      <c r="G81" s="85"/>
      <c r="H81" s="85"/>
      <c r="I81" s="85"/>
      <c r="J81" s="339"/>
    </row>
  </sheetData>
  <sheetProtection password="F8E4" sheet="1" objects="1" scenarios="1"/>
  <customSheetViews>
    <customSheetView guid="{B1B3F071-B8C9-47B7-86EF-74EBB1C0386E}" scale="70" showPageBreaks="1" showGridLines="0" showRowCol="0" view="pageLayout" showRuler="0">
      <selection activeCell="D1" sqref="D1"/>
      <pageMargins left="0.70866141732283472" right="0.70866141732283472" top="0.74803149606299213" bottom="0.74803149606299213" header="0.31496062992125984" footer="0.31496062992125984"/>
      <pageSetup paperSize="5" orientation="landscape" r:id="rId1"/>
      <headerFooter>
        <oddHeader>&amp;L&amp;G&amp;C&amp;G&amp;R&amp;G</oddHeader>
        <oddFooter>&amp;L&amp;A&amp;R&amp;P/&amp;N</oddFooter>
      </headerFooter>
    </customSheetView>
    <customSheetView guid="{BAEC40ED-C971-499C-B06B-CDE98E593E8C}" scale="80">
      <selection activeCell="B11" sqref="B11"/>
      <pageMargins left="0.70866141732283472" right="0.70866141732283472" top="0.74803149606299213" bottom="0.74803149606299213" header="0.31496062992125984" footer="0.31496062992125984"/>
      <pageSetup paperSize="5" orientation="landscape" r:id="rId2"/>
    </customSheetView>
  </customSheetViews>
  <mergeCells count="56">
    <mergeCell ref="D64:E64"/>
    <mergeCell ref="D65:E65"/>
    <mergeCell ref="A80:B80"/>
    <mergeCell ref="F80:G80"/>
    <mergeCell ref="F69:G69"/>
    <mergeCell ref="F71:G71"/>
    <mergeCell ref="A76:B76"/>
    <mergeCell ref="F76:G76"/>
    <mergeCell ref="A78:B78"/>
    <mergeCell ref="F78:G78"/>
    <mergeCell ref="A74:J74"/>
    <mergeCell ref="D66:E66"/>
    <mergeCell ref="A69:B69"/>
    <mergeCell ref="A71:B71"/>
    <mergeCell ref="F49:G49"/>
    <mergeCell ref="D54:E54"/>
    <mergeCell ref="B54:C54"/>
    <mergeCell ref="I54:J54"/>
    <mergeCell ref="D63:E63"/>
    <mergeCell ref="B59:C59"/>
    <mergeCell ref="D59:E59"/>
    <mergeCell ref="G54:H54"/>
    <mergeCell ref="B63:C63"/>
    <mergeCell ref="A49:B49"/>
    <mergeCell ref="A1:B1"/>
    <mergeCell ref="A4:B4"/>
    <mergeCell ref="A5:B5"/>
    <mergeCell ref="A6:B6"/>
    <mergeCell ref="A45:B45"/>
    <mergeCell ref="A38:B38"/>
    <mergeCell ref="A10:I10"/>
    <mergeCell ref="B18:C18"/>
    <mergeCell ref="D18:E18"/>
    <mergeCell ref="F18:G18"/>
    <mergeCell ref="H18:I18"/>
    <mergeCell ref="F23:G23"/>
    <mergeCell ref="A39:B39"/>
    <mergeCell ref="B41:D41"/>
    <mergeCell ref="A43:B43"/>
    <mergeCell ref="F43:G43"/>
    <mergeCell ref="A47:B47"/>
    <mergeCell ref="F45:G45"/>
    <mergeCell ref="A52:J52"/>
    <mergeCell ref="A3:J3"/>
    <mergeCell ref="A17:J17"/>
    <mergeCell ref="A33:J33"/>
    <mergeCell ref="A23:D23"/>
    <mergeCell ref="A27:D27"/>
    <mergeCell ref="A37:D37"/>
    <mergeCell ref="A34:D34"/>
    <mergeCell ref="F7:G7"/>
    <mergeCell ref="A7:B7"/>
    <mergeCell ref="F8:G8"/>
    <mergeCell ref="G4:G5"/>
    <mergeCell ref="F6:G6"/>
    <mergeCell ref="F47:G47"/>
  </mergeCells>
  <pageMargins left="0.70866141732283472" right="0.70866141732283472" top="0.74803149606299213" bottom="0.74803149606299213" header="0.31496062992125984" footer="0.31496062992125984"/>
  <pageSetup paperSize="5" orientation="landscape" r:id="rId3"/>
  <headerFooter>
    <oddHeader>&amp;L&amp;G&amp;C&amp;G&amp;R&amp;G</oddHeader>
    <oddFooter>&amp;L&amp;A&amp;R&amp;P/&amp;N</oddFooter>
  </headerFooter>
  <legacyDrawing r:id="rId4"/>
  <legacyDrawingHF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showRowColHeaders="0" showRuler="0" view="pageLayout" zoomScale="70" zoomScaleNormal="70" zoomScalePageLayoutView="70" workbookViewId="0">
      <selection activeCell="B5" sqref="B5"/>
    </sheetView>
  </sheetViews>
  <sheetFormatPr baseColWidth="10" defaultColWidth="0" defaultRowHeight="15" zeroHeight="1" x14ac:dyDescent="0.25"/>
  <cols>
    <col min="1" max="1" width="40" style="408" customWidth="1"/>
    <col min="2" max="2" width="21.42578125" style="408" customWidth="1"/>
    <col min="3" max="3" width="18.5703125" style="408" customWidth="1"/>
    <col min="4" max="4" width="8.140625" style="408" customWidth="1"/>
    <col min="5" max="5" width="10.85546875" style="408" customWidth="1"/>
    <col min="6" max="6" width="21.7109375" style="408" customWidth="1"/>
    <col min="7" max="7" width="16.5703125" style="408" customWidth="1"/>
    <col min="8" max="8" width="12.140625" style="408" customWidth="1"/>
    <col min="9" max="9" width="0" style="301" hidden="1" customWidth="1"/>
    <col min="10" max="16384" width="11.42578125" style="301" hidden="1"/>
  </cols>
  <sheetData>
    <row r="1" spans="1:9" x14ac:dyDescent="0.25">
      <c r="A1" s="579" t="s">
        <v>0</v>
      </c>
      <c r="B1" s="579"/>
      <c r="C1" s="486"/>
      <c r="D1" s="486"/>
      <c r="E1" s="486"/>
      <c r="F1" s="486"/>
      <c r="G1" s="486"/>
      <c r="H1" s="486"/>
    </row>
    <row r="2" spans="1:9" x14ac:dyDescent="0.25">
      <c r="A2" s="117"/>
      <c r="B2" s="117"/>
      <c r="C2" s="117"/>
      <c r="D2" s="117"/>
      <c r="E2" s="117"/>
      <c r="F2" s="117"/>
      <c r="G2" s="117"/>
      <c r="H2" s="117"/>
    </row>
    <row r="3" spans="1:9" ht="19.5" customHeight="1" thickBot="1" x14ac:dyDescent="0.3">
      <c r="A3" s="563" t="s">
        <v>33</v>
      </c>
      <c r="B3" s="563"/>
      <c r="C3" s="563"/>
      <c r="D3" s="563"/>
      <c r="E3" s="563"/>
      <c r="F3" s="563"/>
      <c r="G3" s="563"/>
      <c r="H3" s="563"/>
    </row>
    <row r="4" spans="1:9" x14ac:dyDescent="0.25">
      <c r="A4" s="289" t="s">
        <v>1</v>
      </c>
      <c r="B4" s="119">
        <f>'Quantité bois calcul'!C4</f>
        <v>0</v>
      </c>
      <c r="C4" s="74" t="s">
        <v>17</v>
      </c>
      <c r="D4" s="136"/>
      <c r="E4" s="488" t="s">
        <v>2</v>
      </c>
      <c r="F4" s="580"/>
      <c r="G4" s="119">
        <f>'Quantité bois calcul'!H4</f>
        <v>0</v>
      </c>
      <c r="H4" s="76" t="s">
        <v>3</v>
      </c>
    </row>
    <row r="5" spans="1:9" x14ac:dyDescent="0.25">
      <c r="A5" s="287" t="s">
        <v>188</v>
      </c>
      <c r="B5" s="295">
        <f>'Quantité bois calcul'!C5</f>
        <v>0</v>
      </c>
      <c r="C5" s="123" t="s">
        <v>6</v>
      </c>
      <c r="D5" s="296"/>
      <c r="E5" s="495"/>
      <c r="F5" s="482"/>
      <c r="G5" s="343">
        <f>'Quantité bois calcul'!H5</f>
        <v>0</v>
      </c>
      <c r="H5" s="344" t="s">
        <v>5</v>
      </c>
    </row>
    <row r="6" spans="1:9" ht="18.75" customHeight="1" x14ac:dyDescent="0.25">
      <c r="A6" s="287" t="s">
        <v>187</v>
      </c>
      <c r="B6" s="125">
        <f>'Quantité bois calcul'!C6</f>
        <v>0</v>
      </c>
      <c r="C6" s="123" t="s">
        <v>98</v>
      </c>
      <c r="D6" s="296"/>
      <c r="E6" s="495" t="s">
        <v>220</v>
      </c>
      <c r="F6" s="482"/>
      <c r="G6" s="319" t="e">
        <f>'Quantité bois calcul'!H6</f>
        <v>#DIV/0!</v>
      </c>
      <c r="H6" s="344" t="s">
        <v>192</v>
      </c>
    </row>
    <row r="7" spans="1:9" ht="18.75" customHeight="1" x14ac:dyDescent="0.25">
      <c r="A7" s="287"/>
      <c r="B7" s="187"/>
      <c r="C7" s="123"/>
      <c r="D7" s="296"/>
      <c r="E7" s="528" t="s">
        <v>169</v>
      </c>
      <c r="F7" s="528"/>
      <c r="G7" s="345"/>
      <c r="H7" s="344"/>
    </row>
    <row r="8" spans="1:9" ht="15.75" thickBot="1" x14ac:dyDescent="0.3">
      <c r="A8" s="84"/>
      <c r="B8" s="85"/>
      <c r="C8" s="85"/>
      <c r="D8" s="346"/>
      <c r="E8" s="444"/>
      <c r="F8" s="444"/>
      <c r="G8" s="295">
        <f>'Quantité bois calcul'!H7</f>
        <v>0</v>
      </c>
      <c r="H8" s="347" t="s">
        <v>29</v>
      </c>
    </row>
    <row r="9" spans="1:9" ht="15.75" thickBot="1" x14ac:dyDescent="0.3">
      <c r="A9" s="348"/>
      <c r="B9" s="132"/>
      <c r="C9" s="132"/>
      <c r="D9" s="132"/>
      <c r="E9" s="132"/>
      <c r="F9" s="132"/>
      <c r="G9" s="132"/>
      <c r="H9" s="132"/>
      <c r="I9" s="389"/>
    </row>
    <row r="10" spans="1:9" ht="23.25" customHeight="1" x14ac:dyDescent="0.25">
      <c r="A10" s="577" t="s">
        <v>157</v>
      </c>
      <c r="B10" s="573" t="s">
        <v>124</v>
      </c>
      <c r="C10" s="574"/>
      <c r="D10" s="574"/>
      <c r="E10" s="574"/>
      <c r="F10" s="574"/>
      <c r="G10" s="575"/>
      <c r="H10" s="576"/>
    </row>
    <row r="11" spans="1:9" ht="15.75" thickBot="1" x14ac:dyDescent="0.3">
      <c r="A11" s="578"/>
      <c r="B11" s="349" t="s">
        <v>123</v>
      </c>
      <c r="C11" s="296"/>
      <c r="D11" s="296"/>
      <c r="E11" s="350"/>
      <c r="F11" s="351" t="s">
        <v>122</v>
      </c>
      <c r="G11" s="296"/>
      <c r="H11" s="352"/>
    </row>
    <row r="12" spans="1:9" x14ac:dyDescent="0.25">
      <c r="A12" s="353" t="s">
        <v>54</v>
      </c>
      <c r="B12" s="354" t="e">
        <f>SUM('Evapo-BOIS -Coût'!H16:H23)/SUM('Evapo-HUILE - Coût '!H19:H22)</f>
        <v>#DIV/0!</v>
      </c>
      <c r="C12" s="296"/>
      <c r="D12" s="296"/>
      <c r="E12" s="350"/>
      <c r="F12" s="355" t="e">
        <f>SUM('Evapo-BOIS -Coût'!H16:H23)/SUM('Evapo-Granules de bois- Coût'!H19:H22)</f>
        <v>#DIV/0!</v>
      </c>
      <c r="G12" s="296"/>
      <c r="H12" s="352"/>
    </row>
    <row r="13" spans="1:9" x14ac:dyDescent="0.25">
      <c r="A13" s="288"/>
      <c r="B13" s="296"/>
      <c r="C13" s="296"/>
      <c r="D13" s="296"/>
      <c r="E13" s="350"/>
      <c r="F13" s="296"/>
      <c r="G13" s="296"/>
      <c r="H13" s="352"/>
    </row>
    <row r="14" spans="1:9" x14ac:dyDescent="0.25">
      <c r="A14" s="356" t="s">
        <v>197</v>
      </c>
      <c r="B14" s="354" t="e">
        <f>SUM('Evapo-BOIS -Coût'!H25:H27)/SUM('Evapo-HUILE - Coût '!H24:H26)</f>
        <v>#DIV/0!</v>
      </c>
      <c r="C14" s="296"/>
      <c r="D14" s="296"/>
      <c r="E14" s="350"/>
      <c r="F14" s="355" t="e">
        <f>SUM('Evapo-BOIS -Coût'!H25:H27)/SUM('Evapo-Granules de bois- Coût'!H24:H26)</f>
        <v>#DIV/0!</v>
      </c>
      <c r="G14" s="296"/>
      <c r="H14" s="352"/>
    </row>
    <row r="15" spans="1:9" x14ac:dyDescent="0.25">
      <c r="A15" s="288"/>
      <c r="B15" s="296"/>
      <c r="C15" s="296"/>
      <c r="D15" s="296"/>
      <c r="E15" s="350"/>
      <c r="F15" s="296"/>
      <c r="G15" s="296"/>
      <c r="H15" s="352"/>
    </row>
    <row r="16" spans="1:9" x14ac:dyDescent="0.25">
      <c r="A16" s="356" t="s">
        <v>58</v>
      </c>
      <c r="B16" s="354" t="e">
        <f>SUM('Evapo-BOIS -Coût'!H29:H31)/SUM('Evapo-HUILE - Coût '!H28:H30)</f>
        <v>#DIV/0!</v>
      </c>
      <c r="C16" s="296"/>
      <c r="D16" s="296"/>
      <c r="E16" s="350"/>
      <c r="F16" s="355" t="e">
        <f>SUM('Evapo-BOIS -Coût'!H29:H31)/SUM('Evapo-Granules de bois- Coût'!H28:H30)</f>
        <v>#DIV/0!</v>
      </c>
      <c r="G16" s="296"/>
      <c r="H16" s="352"/>
    </row>
    <row r="17" spans="1:8" x14ac:dyDescent="0.25">
      <c r="A17" s="150"/>
      <c r="B17" s="296"/>
      <c r="C17" s="296"/>
      <c r="D17" s="296"/>
      <c r="E17" s="350"/>
      <c r="F17" s="296"/>
      <c r="G17" s="296"/>
      <c r="H17" s="352"/>
    </row>
    <row r="18" spans="1:8" x14ac:dyDescent="0.25">
      <c r="A18" s="357" t="s">
        <v>52</v>
      </c>
      <c r="B18" s="354" t="e">
        <f>'Evapo-BOIS -Coût'!H32/'Evapo-HUILE - Coût '!H31</f>
        <v>#DIV/0!</v>
      </c>
      <c r="C18" s="296"/>
      <c r="D18" s="296"/>
      <c r="E18" s="350"/>
      <c r="F18" s="355" t="e">
        <f>'Evapo-BOIS -Coût'!H32/'Evapo-Granules de bois- Coût'!H31</f>
        <v>#DIV/0!</v>
      </c>
      <c r="G18" s="296"/>
      <c r="H18" s="352"/>
    </row>
    <row r="19" spans="1:8" ht="15.75" thickBot="1" x14ac:dyDescent="0.3">
      <c r="A19" s="84"/>
      <c r="B19" s="85"/>
      <c r="C19" s="85"/>
      <c r="D19" s="85"/>
      <c r="E19" s="85"/>
      <c r="F19" s="85"/>
      <c r="G19" s="85"/>
      <c r="H19" s="358"/>
    </row>
    <row r="20" spans="1:8" ht="15.75" thickBot="1" x14ac:dyDescent="0.3">
      <c r="A20" s="132"/>
      <c r="B20" s="132"/>
      <c r="C20" s="132"/>
      <c r="D20" s="132"/>
      <c r="E20" s="132"/>
      <c r="F20" s="132"/>
      <c r="G20" s="132"/>
      <c r="H20" s="132"/>
    </row>
    <row r="21" spans="1:8" ht="18.75" customHeight="1" x14ac:dyDescent="0.25">
      <c r="A21" s="571" t="s">
        <v>155</v>
      </c>
      <c r="B21" s="292" t="s">
        <v>7</v>
      </c>
      <c r="C21" s="135">
        <f>'Quantité bois calcul'!C10</f>
        <v>0</v>
      </c>
      <c r="D21" s="74" t="s">
        <v>6</v>
      </c>
      <c r="E21" s="80" t="s">
        <v>4</v>
      </c>
      <c r="F21" s="293" t="s">
        <v>8</v>
      </c>
      <c r="G21" s="135">
        <f>'Quantité bois calcul'!H10</f>
        <v>0</v>
      </c>
      <c r="H21" s="76" t="s">
        <v>6</v>
      </c>
    </row>
    <row r="22" spans="1:8" ht="20.25" customHeight="1" x14ac:dyDescent="0.25">
      <c r="A22" s="572"/>
      <c r="B22" s="291" t="s">
        <v>123</v>
      </c>
      <c r="C22" s="294" t="s">
        <v>122</v>
      </c>
      <c r="D22" s="296"/>
      <c r="E22" s="296"/>
      <c r="F22" s="291" t="s">
        <v>123</v>
      </c>
      <c r="G22" s="359" t="s">
        <v>122</v>
      </c>
      <c r="H22" s="360"/>
    </row>
    <row r="23" spans="1:8" ht="15" customHeight="1" x14ac:dyDescent="0.25">
      <c r="A23" s="356" t="s">
        <v>154</v>
      </c>
      <c r="B23" s="354" t="e">
        <f>'Evapo-BOIS -Coût'!H95/'Evapo-HUILE - Coût '!C47</f>
        <v>#DIV/0!</v>
      </c>
      <c r="C23" s="355" t="e">
        <f>'Evapo-BOIS -Coût'!H95/'Evapo-Granules de bois- Coût'!C47</f>
        <v>#DIV/0!</v>
      </c>
      <c r="D23" s="296"/>
      <c r="E23" s="296"/>
      <c r="F23" s="361" t="e">
        <f>'Evapo-BOIS -Coût'!H95/'Evapo-HUILE - Coût '!H47</f>
        <v>#DIV/0!</v>
      </c>
      <c r="G23" s="362" t="e">
        <f>'Evapo-BOIS -Coût'!H95/'Evapo-Granules de bois- Coût'!H47</f>
        <v>#DIV/0!</v>
      </c>
      <c r="H23" s="363"/>
    </row>
    <row r="24" spans="1:8" ht="15" customHeight="1" x14ac:dyDescent="0.25">
      <c r="A24" s="288"/>
      <c r="B24" s="95"/>
      <c r="C24" s="296"/>
      <c r="D24" s="296"/>
      <c r="E24" s="296"/>
      <c r="F24" s="290"/>
      <c r="G24" s="290"/>
      <c r="H24" s="363"/>
    </row>
    <row r="25" spans="1:8" ht="15" customHeight="1" x14ac:dyDescent="0.25">
      <c r="A25" s="356" t="s">
        <v>215</v>
      </c>
      <c r="B25" s="354" t="e">
        <f>'Evapo-BOIS -Coût'!H97/'Evapo-HUILE - Coût '!C49</f>
        <v>#DIV/0!</v>
      </c>
      <c r="C25" s="355" t="e">
        <f>'Evapo-BOIS -Coût'!H97/'Evapo-Granules de bois- Coût'!C49</f>
        <v>#DIV/0!</v>
      </c>
      <c r="D25" s="296"/>
      <c r="E25" s="296"/>
      <c r="F25" s="354" t="e">
        <f>'Evapo-BOIS -Coût'!H97/'Evapo-HUILE - Coût '!H49</f>
        <v>#DIV/0!</v>
      </c>
      <c r="G25" s="355" t="e">
        <f>'Evapo-BOIS -Coût'!H97/'Evapo-Granules de bois- Coût'!H49</f>
        <v>#DIV/0!</v>
      </c>
      <c r="H25" s="364"/>
    </row>
    <row r="26" spans="1:8" ht="15.75" thickBot="1" x14ac:dyDescent="0.3">
      <c r="A26" s="365"/>
      <c r="B26" s="115"/>
      <c r="C26" s="115"/>
      <c r="D26" s="85"/>
      <c r="E26" s="366"/>
      <c r="F26" s="366"/>
      <c r="G26" s="367"/>
      <c r="H26" s="116"/>
    </row>
    <row r="27" spans="1:8" ht="15.75" thickBot="1" x14ac:dyDescent="0.3">
      <c r="A27" s="132"/>
      <c r="B27" s="132"/>
      <c r="C27" s="132"/>
      <c r="D27" s="132"/>
      <c r="E27" s="132"/>
      <c r="F27" s="132"/>
      <c r="G27" s="132"/>
      <c r="H27" s="132"/>
    </row>
    <row r="28" spans="1:8" x14ac:dyDescent="0.25">
      <c r="A28" s="571" t="s">
        <v>156</v>
      </c>
      <c r="B28" s="292" t="s">
        <v>7</v>
      </c>
      <c r="C28" s="135">
        <f>C21</f>
        <v>0</v>
      </c>
      <c r="D28" s="74" t="s">
        <v>6</v>
      </c>
      <c r="E28" s="80" t="s">
        <v>4</v>
      </c>
      <c r="F28" s="293" t="s">
        <v>8</v>
      </c>
      <c r="G28" s="135">
        <f>G21</f>
        <v>0</v>
      </c>
      <c r="H28" s="76" t="s">
        <v>6</v>
      </c>
    </row>
    <row r="29" spans="1:8" ht="24.75" customHeight="1" x14ac:dyDescent="0.25">
      <c r="A29" s="572"/>
      <c r="B29" s="291" t="s">
        <v>123</v>
      </c>
      <c r="C29" s="294" t="s">
        <v>122</v>
      </c>
      <c r="D29" s="296"/>
      <c r="E29" s="296"/>
      <c r="F29" s="291" t="s">
        <v>123</v>
      </c>
      <c r="G29" s="359" t="s">
        <v>122</v>
      </c>
      <c r="H29" s="360"/>
    </row>
    <row r="30" spans="1:8" x14ac:dyDescent="0.25">
      <c r="A30" s="356" t="s">
        <v>158</v>
      </c>
      <c r="B30" s="354" t="e">
        <f>'Evapo-BOIS -Coût'!D104/'Evapo-HUILE - Coût '!D57</f>
        <v>#DIV/0!</v>
      </c>
      <c r="C30" s="355" t="e">
        <f>'Evapo-BOIS -Coût'!D104/'Evapo-Granules de bois- Coût'!D57</f>
        <v>#DIV/0!</v>
      </c>
      <c r="D30" s="296"/>
      <c r="E30" s="296"/>
      <c r="F30" s="354" t="e">
        <f>'Evapo-BOIS -Coût'!I104/'Evapo-HUILE - Coût '!I57</f>
        <v>#DIV/0!</v>
      </c>
      <c r="G30" s="355" t="e">
        <f>'Evapo-BOIS -Coût'!I104/'Evapo-Granules de bois- Coût'!I57</f>
        <v>#DIV/0!</v>
      </c>
      <c r="H30" s="368"/>
    </row>
    <row r="31" spans="1:8" x14ac:dyDescent="0.25">
      <c r="A31" s="91"/>
      <c r="B31" s="296"/>
      <c r="C31" s="296"/>
      <c r="D31" s="296"/>
      <c r="E31" s="296"/>
      <c r="F31" s="296"/>
      <c r="G31" s="296"/>
      <c r="H31" s="352"/>
    </row>
    <row r="32" spans="1:8" ht="15" customHeight="1" x14ac:dyDescent="0.25">
      <c r="A32" s="356" t="s">
        <v>151</v>
      </c>
      <c r="B32" s="354" t="e">
        <f>'Evapo-BOIS -Coût'!H109/'Evapo-HUILE - Coût '!H62</f>
        <v>#DIV/0!</v>
      </c>
      <c r="C32" s="355" t="e">
        <f>'Evapo-BOIS -Coût'!H109/'Evapo-Granules de bois- Coût'!H62</f>
        <v>#DIV/0!</v>
      </c>
      <c r="D32" s="95"/>
      <c r="E32" s="95"/>
      <c r="F32" s="354" t="e">
        <f>'Evapo-BOIS -Coût'!H109/'Evapo-Granules de bois- Coût'!H62</f>
        <v>#DIV/0!</v>
      </c>
      <c r="G32" s="355" t="e">
        <f>'Evapo-BOIS -Coût'!H109/'Evapo-Granules de bois- Coût'!H62</f>
        <v>#DIV/0!</v>
      </c>
      <c r="H32" s="368"/>
    </row>
    <row r="33" spans="1:8" ht="15" customHeight="1" x14ac:dyDescent="0.25">
      <c r="A33" s="288"/>
      <c r="B33" s="266"/>
      <c r="C33" s="296"/>
      <c r="D33" s="296"/>
      <c r="E33" s="296"/>
      <c r="F33" s="266"/>
      <c r="G33" s="296"/>
      <c r="H33" s="368"/>
    </row>
    <row r="34" spans="1:8" ht="15.75" customHeight="1" x14ac:dyDescent="0.25">
      <c r="A34" s="356" t="s">
        <v>159</v>
      </c>
      <c r="B34" s="369" t="e">
        <f>'Evapo-BOIS -Coût'!H115/'Evapo-HUILE - Coût '!H67</f>
        <v>#DIV/0!</v>
      </c>
      <c r="C34" s="370" t="e">
        <f>'Evapo-BOIS -Coût'!H115/'Evapo-Granules de bois- Coût'!H67</f>
        <v>#DIV/0!</v>
      </c>
      <c r="D34" s="296"/>
      <c r="E34" s="296"/>
      <c r="F34" s="369" t="e">
        <f>B34</f>
        <v>#DIV/0!</v>
      </c>
      <c r="G34" s="370" t="e">
        <f>C34</f>
        <v>#DIV/0!</v>
      </c>
      <c r="H34" s="368"/>
    </row>
    <row r="35" spans="1:8" s="409" customFormat="1" ht="14.25" customHeight="1" x14ac:dyDescent="0.25">
      <c r="A35" s="371"/>
      <c r="B35" s="372"/>
      <c r="C35" s="187"/>
      <c r="D35" s="187"/>
      <c r="E35" s="187"/>
      <c r="F35" s="372"/>
      <c r="G35" s="187"/>
      <c r="H35" s="373"/>
    </row>
    <row r="36" spans="1:8" ht="15.75" customHeight="1" x14ac:dyDescent="0.25">
      <c r="A36" s="374" t="s">
        <v>166</v>
      </c>
      <c r="B36" s="354" t="e">
        <f>'Evapo-BOIS -Coût'!C117/'Evapo-HUILE - Coût '!C69</f>
        <v>#DIV/0!</v>
      </c>
      <c r="C36" s="355" t="e">
        <f>'Evapo-BOIS -Coût'!C117/'Evapo-Granules de bois- Coût'!C69</f>
        <v>#DIV/0!</v>
      </c>
      <c r="D36" s="296"/>
      <c r="E36" s="296"/>
      <c r="F36" s="375" t="e">
        <f>'Evapo-BOIS -Coût'!H117/'Evapo-HUILE - Coût '!H69</f>
        <v>#DIV/0!</v>
      </c>
      <c r="G36" s="355" t="e">
        <f>'Evapo-BOIS -Coût'!H117/'Evapo-Granules de bois- Coût'!H69</f>
        <v>#DIV/0!</v>
      </c>
      <c r="H36" s="368"/>
    </row>
    <row r="37" spans="1:8" ht="15.75" thickBot="1" x14ac:dyDescent="0.3">
      <c r="A37" s="84"/>
      <c r="B37" s="85"/>
      <c r="C37" s="85"/>
      <c r="D37" s="85"/>
      <c r="E37" s="85"/>
      <c r="F37" s="85"/>
      <c r="G37" s="85"/>
      <c r="H37" s="358"/>
    </row>
    <row r="38" spans="1:8" ht="15.75" thickBot="1" x14ac:dyDescent="0.3">
      <c r="A38" s="117"/>
      <c r="B38" s="117"/>
      <c r="C38" s="117"/>
      <c r="D38" s="117"/>
      <c r="E38" s="117"/>
      <c r="F38" s="117"/>
      <c r="G38" s="117"/>
      <c r="H38" s="117"/>
    </row>
    <row r="39" spans="1:8" s="407" customFormat="1" ht="16.5" customHeight="1" x14ac:dyDescent="0.25">
      <c r="A39" s="571" t="s">
        <v>168</v>
      </c>
      <c r="B39" s="227" t="s">
        <v>7</v>
      </c>
      <c r="C39" s="333">
        <f>C28</f>
        <v>0</v>
      </c>
      <c r="D39" s="284" t="s">
        <v>6</v>
      </c>
      <c r="E39" s="80" t="s">
        <v>4</v>
      </c>
      <c r="F39" s="293" t="s">
        <v>8</v>
      </c>
      <c r="G39" s="333">
        <f>G28</f>
        <v>0</v>
      </c>
      <c r="H39" s="376" t="s">
        <v>6</v>
      </c>
    </row>
    <row r="40" spans="1:8" s="407" customFormat="1" ht="18.75" customHeight="1" x14ac:dyDescent="0.25">
      <c r="A40" s="572"/>
      <c r="B40" s="291" t="s">
        <v>123</v>
      </c>
      <c r="C40" s="294" t="s">
        <v>122</v>
      </c>
      <c r="D40" s="249"/>
      <c r="E40" s="296"/>
      <c r="F40" s="291" t="s">
        <v>123</v>
      </c>
      <c r="G40" s="294" t="s">
        <v>122</v>
      </c>
      <c r="H40" s="377"/>
    </row>
    <row r="41" spans="1:8" x14ac:dyDescent="0.25">
      <c r="A41" s="374" t="s">
        <v>25</v>
      </c>
      <c r="B41" s="354" t="e">
        <f>'Evapo-BOIS -Coût'!C124/'Evapo-HUILE - Coût '!C76</f>
        <v>#DIV/0!</v>
      </c>
      <c r="C41" s="355" t="e">
        <f>'Evapo-BOIS -Coût'!C124/'Evapo-Granules de bois- Coût'!C76</f>
        <v>#DIV/0!</v>
      </c>
      <c r="D41" s="296"/>
      <c r="E41" s="350"/>
      <c r="F41" s="354" t="e">
        <f>'Evapo-BOIS -Coût'!H124/'Evapo-HUILE - Coût '!H76</f>
        <v>#DIV/0!</v>
      </c>
      <c r="G41" s="355" t="e">
        <f>'Evapo-BOIS -Coût'!H124/'Evapo-Granules de bois- Coût'!H76</f>
        <v>#DIV/0!</v>
      </c>
      <c r="H41" s="378"/>
    </row>
    <row r="42" spans="1:8" s="407" customFormat="1" x14ac:dyDescent="0.25">
      <c r="A42" s="288"/>
      <c r="B42" s="95"/>
      <c r="C42" s="95"/>
      <c r="D42" s="296"/>
      <c r="E42" s="379"/>
      <c r="F42" s="95"/>
      <c r="G42" s="95"/>
      <c r="H42" s="97"/>
    </row>
    <row r="43" spans="1:8" s="407" customFormat="1" ht="15.75" customHeight="1" x14ac:dyDescent="0.25">
      <c r="A43" s="374" t="s">
        <v>120</v>
      </c>
      <c r="B43" s="354" t="e">
        <f>'Evapo-BOIS -Coût'!C126/'Evapo-HUILE - Coût '!C78</f>
        <v>#DIV/0!</v>
      </c>
      <c r="C43" s="355" t="e">
        <f>'Evapo-BOIS -Coût'!C126/'Evapo-Granules de bois- Coût'!C78</f>
        <v>#DIV/0!</v>
      </c>
      <c r="D43" s="296"/>
      <c r="E43" s="379"/>
      <c r="F43" s="354" t="e">
        <f>'Evapo-BOIS -Coût'!H126/'Evapo-HUILE - Coût '!H78</f>
        <v>#DIV/0!</v>
      </c>
      <c r="G43" s="355" t="e">
        <f>'Evapo-BOIS -Coût'!H126/'Evapo-Granules de bois- Coût'!H78</f>
        <v>#DIV/0!</v>
      </c>
      <c r="H43" s="378"/>
    </row>
    <row r="44" spans="1:8" s="407" customFormat="1" ht="12.75" customHeight="1" x14ac:dyDescent="0.25">
      <c r="A44" s="150"/>
      <c r="B44" s="380"/>
      <c r="C44" s="380"/>
      <c r="D44" s="296"/>
      <c r="E44" s="379"/>
      <c r="F44" s="380"/>
      <c r="G44" s="380"/>
      <c r="H44" s="381"/>
    </row>
    <row r="45" spans="1:8" s="407" customFormat="1" ht="15.75" customHeight="1" x14ac:dyDescent="0.25">
      <c r="A45" s="374" t="s">
        <v>121</v>
      </c>
      <c r="B45" s="354" t="e">
        <f>'Evapo-BOIS -Coût'!C128/'Evapo-HUILE - Coût '!C80</f>
        <v>#DIV/0!</v>
      </c>
      <c r="C45" s="355" t="e">
        <f>'Evapo-BOIS -Coût'!C128/'Evapo-Granules de bois- Coût'!C80</f>
        <v>#DIV/0!</v>
      </c>
      <c r="D45" s="296"/>
      <c r="E45" s="379"/>
      <c r="F45" s="354" t="e">
        <f>'Evapo-BOIS -Coût'!H128/'Evapo-Granules de bois- Coût'!H80</f>
        <v>#DIV/0!</v>
      </c>
      <c r="G45" s="355" t="e">
        <f>'Evapo-BOIS -Coût'!H128/'Evapo-Granules de bois- Coût'!H80</f>
        <v>#DIV/0!</v>
      </c>
      <c r="H45" s="378"/>
    </row>
    <row r="46" spans="1:8" s="407" customFormat="1" ht="14.25" customHeight="1" thickBot="1" x14ac:dyDescent="0.3">
      <c r="A46" s="84"/>
      <c r="B46" s="85"/>
      <c r="C46" s="85"/>
      <c r="D46" s="85"/>
      <c r="E46" s="85"/>
      <c r="F46" s="382"/>
      <c r="G46" s="382"/>
      <c r="H46" s="358"/>
    </row>
    <row r="47" spans="1:8" s="407" customFormat="1" ht="33" hidden="1" customHeight="1" x14ac:dyDescent="0.25">
      <c r="A47" s="411"/>
      <c r="B47" s="411"/>
      <c r="C47" s="411"/>
      <c r="D47" s="411"/>
      <c r="E47" s="411"/>
      <c r="F47" s="411"/>
      <c r="G47" s="411"/>
      <c r="H47" s="411"/>
    </row>
    <row r="48" spans="1:8" s="407" customFormat="1" hidden="1" x14ac:dyDescent="0.25">
      <c r="A48" s="411"/>
      <c r="B48" s="411"/>
      <c r="C48" s="411"/>
      <c r="D48" s="411"/>
      <c r="E48" s="411"/>
      <c r="F48" s="411"/>
      <c r="G48" s="411"/>
      <c r="H48" s="411"/>
    </row>
    <row r="49" spans="1:8" s="407" customFormat="1" ht="28.5" hidden="1" customHeight="1" x14ac:dyDescent="0.25">
      <c r="A49" s="411"/>
      <c r="B49" s="411"/>
      <c r="C49" s="411"/>
      <c r="D49" s="411"/>
      <c r="E49" s="411"/>
      <c r="F49" s="411"/>
      <c r="G49" s="411"/>
      <c r="H49" s="411"/>
    </row>
    <row r="50" spans="1:8" s="407" customFormat="1" hidden="1" x14ac:dyDescent="0.25">
      <c r="A50" s="411"/>
      <c r="B50" s="411"/>
      <c r="C50" s="411"/>
      <c r="D50" s="411"/>
      <c r="E50" s="411"/>
      <c r="F50" s="411"/>
      <c r="G50" s="411"/>
      <c r="H50" s="411"/>
    </row>
    <row r="51" spans="1:8" s="407" customFormat="1" ht="33" hidden="1" customHeight="1" x14ac:dyDescent="0.25">
      <c r="A51" s="411"/>
      <c r="B51" s="411"/>
      <c r="C51" s="411"/>
      <c r="D51" s="411"/>
      <c r="E51" s="411"/>
      <c r="F51" s="411"/>
      <c r="G51" s="411"/>
      <c r="H51" s="411"/>
    </row>
    <row r="52" spans="1:8" s="407" customFormat="1" hidden="1" x14ac:dyDescent="0.25">
      <c r="A52" s="411"/>
      <c r="B52" s="411"/>
      <c r="C52" s="411"/>
      <c r="D52" s="411"/>
      <c r="E52" s="411"/>
      <c r="F52" s="411"/>
      <c r="G52" s="411"/>
      <c r="H52" s="411"/>
    </row>
    <row r="53" spans="1:8" s="407" customFormat="1" hidden="1" x14ac:dyDescent="0.25">
      <c r="A53" s="411"/>
      <c r="B53" s="411"/>
      <c r="C53" s="411"/>
      <c r="D53" s="411"/>
      <c r="E53" s="411"/>
      <c r="F53" s="411"/>
      <c r="G53" s="411"/>
      <c r="H53" s="411"/>
    </row>
    <row r="54" spans="1:8" s="407" customFormat="1" hidden="1" x14ac:dyDescent="0.25">
      <c r="A54" s="411"/>
      <c r="B54" s="411"/>
      <c r="C54" s="411"/>
      <c r="D54" s="411"/>
      <c r="E54" s="411"/>
      <c r="F54" s="411"/>
      <c r="G54" s="411"/>
      <c r="H54" s="411"/>
    </row>
    <row r="55" spans="1:8" hidden="1" x14ac:dyDescent="0.25">
      <c r="A55" s="411"/>
      <c r="B55" s="411"/>
      <c r="C55" s="411"/>
      <c r="D55" s="411"/>
      <c r="E55" s="411"/>
      <c r="F55" s="411"/>
      <c r="G55" s="411"/>
      <c r="H55" s="411"/>
    </row>
    <row r="56" spans="1:8" hidden="1" x14ac:dyDescent="0.25">
      <c r="A56" s="411"/>
      <c r="B56" s="411"/>
      <c r="C56" s="411"/>
      <c r="D56" s="411"/>
      <c r="E56" s="411"/>
      <c r="F56" s="411"/>
      <c r="G56" s="411"/>
      <c r="H56" s="411"/>
    </row>
    <row r="57" spans="1:8" hidden="1" x14ac:dyDescent="0.25">
      <c r="A57" s="411"/>
      <c r="B57" s="411"/>
      <c r="C57" s="411"/>
      <c r="D57" s="411"/>
      <c r="E57" s="411"/>
      <c r="F57" s="411"/>
      <c r="G57" s="411"/>
      <c r="H57" s="411"/>
    </row>
  </sheetData>
  <sheetProtection password="F8E4" sheet="1" objects="1" scenarios="1"/>
  <customSheetViews>
    <customSheetView guid="{B1B3F071-B8C9-47B7-86EF-74EBB1C0386E}" scale="50" showPageBreaks="1" showGridLines="0" view="pageLayout">
      <selection activeCell="G13" sqref="G13"/>
      <rowBreaks count="1" manualBreakCount="1">
        <brk id="27" max="16383" man="1"/>
      </rowBreaks>
      <pageMargins left="0.70866141732283472" right="0.70866141732283472" top="0.74803149606299213" bottom="0.74803149606299213" header="0.31496062992125984" footer="0.31496062992125984"/>
      <pageSetup paperSize="5" orientation="landscape" r:id="rId1"/>
      <headerFooter>
        <oddHeader>&amp;L&amp;G&amp;C&amp;G&amp;R&amp;G</oddHeader>
        <oddFooter>&amp;L&amp;A&amp;R&amp;P/&amp;N</oddFooter>
      </headerFooter>
    </customSheetView>
    <customSheetView guid="{BAEC40ED-C971-499C-B06B-CDE98E593E8C}" scale="80">
      <selection activeCell="M37" sqref="M37"/>
      <pageMargins left="0.70866141732283472" right="0.70866141732283472" top="0.74803149606299213" bottom="0.74803149606299213" header="0.31496062992125984" footer="0.31496062992125984"/>
      <pageSetup paperSize="5" orientation="landscape" r:id="rId2"/>
    </customSheetView>
  </customSheetViews>
  <mergeCells count="12">
    <mergeCell ref="A1:B1"/>
    <mergeCell ref="A3:H3"/>
    <mergeCell ref="E6:F6"/>
    <mergeCell ref="E4:F5"/>
    <mergeCell ref="E7:F8"/>
    <mergeCell ref="C1:H1"/>
    <mergeCell ref="A28:A29"/>
    <mergeCell ref="A39:A40"/>
    <mergeCell ref="B10:F10"/>
    <mergeCell ref="G10:H10"/>
    <mergeCell ref="A10:A11"/>
    <mergeCell ref="A21:A22"/>
  </mergeCells>
  <pageMargins left="0.70866141732283472" right="0.70866141732283472" top="0.74803149606299213" bottom="0.74803149606299213" header="0.31496062992125984" footer="0.31496062992125984"/>
  <pageSetup paperSize="5" orientation="landscape" r:id="rId3"/>
  <headerFooter>
    <oddHeader>&amp;L&amp;G&amp;C&amp;G&amp;R&amp;G</oddHeader>
    <oddFooter>&amp;L&amp;A&amp;R&amp;P/&amp;N</oddFooter>
  </headerFooter>
  <rowBreaks count="1" manualBreakCount="1">
    <brk id="27" max="16383" man="1"/>
  </rowBreaks>
  <legacyDrawingHF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Indications pour utiliser l'out</vt:lpstr>
      <vt:lpstr>Quantité bois calcul</vt:lpstr>
      <vt:lpstr>Evapo-BOIS -Coût</vt:lpstr>
      <vt:lpstr>Evapo-HUILE - Coût </vt:lpstr>
      <vt:lpstr>Evapo-Granules de bois- Coût</vt:lpstr>
      <vt:lpstr>Comparaison-Evapo-BHG</vt:lpstr>
      <vt:lpstr>Feuil1</vt:lpstr>
      <vt:lpstr>'Indications pour utiliser l''out'!Zone_d_impression</vt:lpstr>
    </vt:vector>
  </TitlesOfParts>
  <Company>Centre 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jessica.houde</dc:creator>
  <cp:lastModifiedBy>master</cp:lastModifiedBy>
  <cp:lastPrinted>2013-11-14T14:29:34Z</cp:lastPrinted>
  <dcterms:created xsi:type="dcterms:W3CDTF">2013-02-19T15:09:13Z</dcterms:created>
  <dcterms:modified xsi:type="dcterms:W3CDTF">2015-01-27T18:33:00Z</dcterms:modified>
</cp:coreProperties>
</file>